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SCHEDULE MAY 2021\"/>
    </mc:Choice>
  </mc:AlternateContent>
  <xr:revisionPtr revIDLastSave="0" documentId="13_ncr:1_{9B1836F9-0384-455F-A5ED-59469CAFF7AE}" xr6:coauthVersionLast="46" xr6:coauthVersionMax="46" xr10:uidLastSave="{00000000-0000-0000-0000-000000000000}"/>
  <bookViews>
    <workbookView xWindow="-120" yWindow="-120" windowWidth="29040" windowHeight="15840" tabRatio="808" activeTab="1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  <sheet name="WEST AFRICA via PKL" sheetId="121" r:id="rId10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22" l="1"/>
  <c r="H11" i="122"/>
  <c r="K18" i="120"/>
  <c r="I31" i="117"/>
  <c r="I18" i="117"/>
  <c r="H12" i="115" l="1"/>
  <c r="D11" i="112" l="1"/>
  <c r="D12" i="120" l="1"/>
  <c r="D15" i="120" s="1"/>
  <c r="D18" i="120" s="1"/>
  <c r="D21" i="120" s="1"/>
  <c r="D11" i="120"/>
  <c r="D14" i="120" s="1"/>
  <c r="D17" i="120" s="1"/>
  <c r="D20" i="120" s="1"/>
  <c r="C10" i="120"/>
  <c r="C13" i="120" s="1"/>
  <c r="C16" i="120" s="1"/>
  <c r="C19" i="120" s="1"/>
  <c r="C10" i="116"/>
  <c r="C13" i="116" s="1"/>
  <c r="C16" i="116" s="1"/>
  <c r="C19" i="116" s="1"/>
  <c r="D11" i="116"/>
  <c r="D14" i="116" s="1"/>
  <c r="D17" i="116" s="1"/>
  <c r="D20" i="116" s="1"/>
  <c r="D12" i="116"/>
  <c r="D15" i="116" s="1"/>
  <c r="D18" i="116" s="1"/>
  <c r="D21" i="116" s="1"/>
  <c r="B21" i="120"/>
  <c r="A21" i="120"/>
  <c r="B20" i="120"/>
  <c r="A20" i="120"/>
  <c r="B19" i="120"/>
  <c r="A19" i="120"/>
  <c r="B18" i="120"/>
  <c r="A18" i="120"/>
  <c r="B17" i="120"/>
  <c r="A17" i="120"/>
  <c r="B16" i="120"/>
  <c r="A16" i="120"/>
  <c r="B15" i="120"/>
  <c r="A15" i="120"/>
  <c r="B14" i="120"/>
  <c r="A14" i="120"/>
  <c r="B13" i="120"/>
  <c r="A13" i="120"/>
  <c r="B12" i="120"/>
  <c r="A12" i="120"/>
  <c r="B11" i="120"/>
  <c r="A11" i="120"/>
  <c r="B10" i="120"/>
  <c r="A10" i="120"/>
  <c r="B21" i="116"/>
  <c r="A21" i="116"/>
  <c r="B20" i="116"/>
  <c r="A20" i="116"/>
  <c r="B19" i="116"/>
  <c r="A19" i="116"/>
  <c r="B18" i="116"/>
  <c r="A18" i="116"/>
  <c r="B17" i="116"/>
  <c r="A17" i="116"/>
  <c r="B16" i="116"/>
  <c r="A16" i="116"/>
  <c r="B15" i="116"/>
  <c r="A15" i="116"/>
  <c r="B14" i="116"/>
  <c r="A14" i="116"/>
  <c r="B13" i="116"/>
  <c r="A13" i="116"/>
  <c r="B12" i="116"/>
  <c r="A12" i="116"/>
  <c r="B11" i="116"/>
  <c r="A11" i="116"/>
  <c r="A10" i="116"/>
  <c r="D17" i="117"/>
  <c r="D23" i="117" s="1"/>
  <c r="D16" i="117"/>
  <c r="D22" i="117" s="1"/>
  <c r="D28" i="117" s="1"/>
  <c r="C15" i="117"/>
  <c r="C21" i="117" s="1"/>
  <c r="C27" i="117" s="1"/>
  <c r="I10" i="113" l="1"/>
  <c r="J10" i="113"/>
  <c r="K10" i="113"/>
  <c r="L10" i="113"/>
  <c r="M10" i="113"/>
  <c r="N10" i="113"/>
  <c r="O10" i="113" s="1"/>
  <c r="C13" i="113"/>
  <c r="C15" i="113" s="1"/>
  <c r="C17" i="113" s="1"/>
  <c r="C12" i="113"/>
  <c r="C14" i="113" s="1"/>
  <c r="C16" i="113" s="1"/>
  <c r="C18" i="113" s="1"/>
  <c r="E18" i="113" s="1"/>
  <c r="C13" i="115"/>
  <c r="C15" i="115" s="1"/>
  <c r="C17" i="115" s="1"/>
  <c r="C19" i="115" s="1"/>
  <c r="C12" i="115"/>
  <c r="C14" i="115" s="1"/>
  <c r="C16" i="115" s="1"/>
  <c r="C18" i="115" s="1"/>
  <c r="E17" i="113" l="1"/>
  <c r="C19" i="113"/>
  <c r="E19" i="113" s="1"/>
  <c r="B13" i="114"/>
  <c r="A13" i="114"/>
  <c r="B11" i="114"/>
  <c r="A11" i="114"/>
  <c r="G14" i="112"/>
  <c r="E16" i="113" l="1"/>
  <c r="E15" i="113"/>
  <c r="E14" i="113"/>
  <c r="E13" i="113"/>
  <c r="E12" i="113"/>
  <c r="E11" i="113"/>
  <c r="E10" i="113"/>
  <c r="E12" i="115"/>
  <c r="E11" i="115"/>
  <c r="E10" i="115"/>
  <c r="E17" i="115"/>
  <c r="E19" i="115" s="1"/>
  <c r="E16" i="115"/>
  <c r="E18" i="115" s="1"/>
  <c r="E15" i="115"/>
  <c r="E14" i="115"/>
  <c r="E13" i="115"/>
  <c r="F15" i="120" l="1"/>
  <c r="F13" i="120"/>
  <c r="F12" i="120"/>
  <c r="F11" i="120"/>
  <c r="F10" i="120"/>
  <c r="I15" i="116"/>
  <c r="I18" i="116" s="1"/>
  <c r="I21" i="116" s="1"/>
  <c r="F19" i="120" l="1"/>
  <c r="F21" i="120"/>
  <c r="F17" i="120"/>
  <c r="F14" i="120"/>
  <c r="F16" i="120"/>
  <c r="F18" i="120"/>
  <c r="F9" i="117"/>
  <c r="F10" i="116"/>
  <c r="F20" i="120" l="1"/>
  <c r="C11" i="114" l="1"/>
  <c r="C12" i="114"/>
  <c r="I15" i="120" l="1"/>
  <c r="J15" i="120" s="1"/>
  <c r="F15" i="116" l="1"/>
  <c r="F13" i="116"/>
  <c r="F12" i="116"/>
  <c r="F11" i="116"/>
  <c r="F21" i="116" l="1"/>
  <c r="F19" i="116"/>
  <c r="F17" i="116"/>
  <c r="F14" i="116"/>
  <c r="F16" i="116"/>
  <c r="F18" i="116"/>
  <c r="L12" i="115"/>
  <c r="M10" i="115"/>
  <c r="L10" i="115"/>
  <c r="K10" i="115"/>
  <c r="J10" i="115"/>
  <c r="I10" i="115"/>
  <c r="I11" i="114"/>
  <c r="H12" i="114"/>
  <c r="I12" i="114" s="1"/>
  <c r="G15" i="112"/>
  <c r="L15" i="112" s="1"/>
  <c r="M12" i="112"/>
  <c r="L12" i="112"/>
  <c r="J12" i="112"/>
  <c r="I12" i="112"/>
  <c r="H12" i="112"/>
  <c r="K14" i="112"/>
  <c r="I14" i="112"/>
  <c r="M11" i="112"/>
  <c r="L11" i="112"/>
  <c r="K11" i="112"/>
  <c r="I11" i="112"/>
  <c r="H11" i="112"/>
  <c r="N10" i="112"/>
  <c r="J10" i="112"/>
  <c r="H10" i="112"/>
  <c r="G13" i="112"/>
  <c r="N13" i="112" s="1"/>
  <c r="I12" i="115" l="1"/>
  <c r="M15" i="112"/>
  <c r="H13" i="112"/>
  <c r="F20" i="116"/>
  <c r="L14" i="112"/>
  <c r="G17" i="112"/>
  <c r="K17" i="112" s="1"/>
  <c r="M14" i="112"/>
  <c r="M12" i="115"/>
  <c r="H14" i="112"/>
  <c r="H15" i="112"/>
  <c r="H14" i="115"/>
  <c r="J12" i="115"/>
  <c r="K12" i="115"/>
  <c r="H14" i="114"/>
  <c r="G16" i="112"/>
  <c r="G19" i="112" s="1"/>
  <c r="I15" i="112"/>
  <c r="G18" i="112"/>
  <c r="G21" i="112" s="1"/>
  <c r="J15" i="112"/>
  <c r="J13" i="112"/>
  <c r="B18" i="114"/>
  <c r="A18" i="114"/>
  <c r="B16" i="114"/>
  <c r="A16" i="114"/>
  <c r="B14" i="114"/>
  <c r="A14" i="114"/>
  <c r="B12" i="114"/>
  <c r="A12" i="114"/>
  <c r="B19" i="114"/>
  <c r="A19" i="114"/>
  <c r="B17" i="114"/>
  <c r="A17" i="114"/>
  <c r="B15" i="114"/>
  <c r="A15" i="114"/>
  <c r="B12" i="121"/>
  <c r="A12" i="121"/>
  <c r="B11" i="121"/>
  <c r="A11" i="121"/>
  <c r="B10" i="121"/>
  <c r="A10" i="121"/>
  <c r="C9" i="121"/>
  <c r="B9" i="121"/>
  <c r="A9" i="121"/>
  <c r="G20" i="112" l="1"/>
  <c r="G23" i="112" s="1"/>
  <c r="M17" i="112"/>
  <c r="L17" i="112"/>
  <c r="H17" i="112"/>
  <c r="I17" i="112"/>
  <c r="I14" i="115"/>
  <c r="K14" i="115"/>
  <c r="H16" i="115"/>
  <c r="H18" i="115" s="1"/>
  <c r="L14" i="115"/>
  <c r="M14" i="115"/>
  <c r="J14" i="115"/>
  <c r="H16" i="114"/>
  <c r="I14" i="114"/>
  <c r="J18" i="112"/>
  <c r="H18" i="112"/>
  <c r="L18" i="112"/>
  <c r="I18" i="112"/>
  <c r="M18" i="112"/>
  <c r="L20" i="112"/>
  <c r="N16" i="112"/>
  <c r="J16" i="112"/>
  <c r="H16" i="112"/>
  <c r="H14" i="122"/>
  <c r="C14" i="122"/>
  <c r="D14" i="122" s="1"/>
  <c r="D11" i="122"/>
  <c r="I18" i="115" l="1"/>
  <c r="M18" i="115"/>
  <c r="J18" i="115"/>
  <c r="K18" i="115"/>
  <c r="L18" i="115"/>
  <c r="K20" i="112"/>
  <c r="I23" i="112"/>
  <c r="H20" i="112"/>
  <c r="I20" i="112"/>
  <c r="M20" i="112"/>
  <c r="L16" i="115"/>
  <c r="M16" i="115"/>
  <c r="K16" i="115"/>
  <c r="J16" i="115"/>
  <c r="I16" i="115"/>
  <c r="I16" i="114"/>
  <c r="H18" i="114"/>
  <c r="H20" i="114" s="1"/>
  <c r="G24" i="112"/>
  <c r="I21" i="112"/>
  <c r="L21" i="112"/>
  <c r="M21" i="112"/>
  <c r="H21" i="112"/>
  <c r="J21" i="112"/>
  <c r="N19" i="112"/>
  <c r="G22" i="112"/>
  <c r="J19" i="112"/>
  <c r="H19" i="112"/>
  <c r="C17" i="122"/>
  <c r="G17" i="122"/>
  <c r="H23" i="112" l="1"/>
  <c r="L23" i="112"/>
  <c r="K23" i="112"/>
  <c r="M23" i="112"/>
  <c r="I18" i="114"/>
  <c r="I20" i="114"/>
  <c r="H22" i="112"/>
  <c r="N22" i="112"/>
  <c r="J22" i="112"/>
  <c r="M24" i="112"/>
  <c r="H24" i="112"/>
  <c r="J24" i="112"/>
  <c r="L24" i="112"/>
  <c r="I24" i="112"/>
  <c r="C20" i="122"/>
  <c r="C23" i="122" s="1"/>
  <c r="D17" i="122"/>
  <c r="H17" i="122"/>
  <c r="G20" i="122"/>
  <c r="G23" i="122" s="1"/>
  <c r="H23" i="122" s="1"/>
  <c r="H20" i="122" l="1"/>
  <c r="D20" i="122"/>
  <c r="D23" i="122" s="1"/>
  <c r="F10" i="117" l="1"/>
  <c r="F11" i="117"/>
  <c r="F15" i="117"/>
  <c r="F22" i="117"/>
  <c r="F17" i="117"/>
  <c r="F16" i="117" l="1"/>
  <c r="F28" i="117"/>
  <c r="F21" i="117" l="1"/>
  <c r="F27" i="117"/>
  <c r="F23" i="117"/>
  <c r="D29" i="117"/>
  <c r="F29" i="117" s="1"/>
  <c r="C14" i="114"/>
  <c r="C16" i="114" s="1"/>
  <c r="C18" i="114" s="1"/>
  <c r="C20" i="114" s="1"/>
  <c r="C13" i="114"/>
  <c r="C15" i="114" s="1"/>
  <c r="C17" i="114" s="1"/>
  <c r="C19" i="114" s="1"/>
  <c r="E12" i="114"/>
  <c r="E14" i="114" s="1"/>
  <c r="E16" i="114" s="1"/>
  <c r="E18" i="114" s="1"/>
  <c r="E20" i="114" s="1"/>
  <c r="E11" i="114"/>
  <c r="E13" i="114" s="1"/>
  <c r="E15" i="114" s="1"/>
  <c r="E17" i="114" s="1"/>
  <c r="E19" i="114" s="1"/>
  <c r="I24" i="117" l="1"/>
  <c r="I30" i="117" s="1"/>
  <c r="I16" i="117"/>
  <c r="I22" i="117" s="1"/>
  <c r="I28" i="117" s="1"/>
  <c r="I15" i="117"/>
  <c r="I21" i="117" s="1"/>
  <c r="I27" i="117" s="1"/>
  <c r="I14" i="117"/>
  <c r="I20" i="117" s="1"/>
  <c r="I26" i="117" s="1"/>
  <c r="J8" i="117"/>
  <c r="J9" i="117"/>
  <c r="J11" i="116"/>
  <c r="J12" i="120"/>
  <c r="J10" i="120"/>
  <c r="I21" i="120"/>
  <c r="I17" i="120"/>
  <c r="I20" i="120" s="1"/>
  <c r="I13" i="120"/>
  <c r="I16" i="120" s="1"/>
  <c r="I19" i="120" s="1"/>
  <c r="G10" i="121"/>
  <c r="G11" i="121" s="1"/>
  <c r="G12" i="121" s="1"/>
  <c r="J14" i="117" l="1"/>
  <c r="J20" i="117"/>
  <c r="J19" i="120"/>
  <c r="J13" i="120"/>
  <c r="J16" i="120"/>
  <c r="S18" i="116" l="1"/>
  <c r="J26" i="117"/>
  <c r="I9" i="121" l="1"/>
  <c r="O19" i="117"/>
  <c r="Q12" i="117"/>
  <c r="R13" i="117"/>
  <c r="O12" i="117" l="1"/>
  <c r="P12" i="117"/>
  <c r="S24" i="117"/>
  <c r="S12" i="117"/>
  <c r="Q18" i="117"/>
  <c r="S18" i="117"/>
  <c r="P18" i="117"/>
  <c r="O18" i="117"/>
  <c r="P19" i="117"/>
  <c r="R19" i="117"/>
  <c r="H9" i="121"/>
  <c r="N19" i="117"/>
  <c r="N13" i="117"/>
  <c r="O13" i="117"/>
  <c r="P13" i="117"/>
  <c r="J9" i="121"/>
  <c r="T12" i="116"/>
  <c r="O11" i="116"/>
  <c r="O24" i="117" l="1"/>
  <c r="P24" i="117"/>
  <c r="Q24" i="117"/>
  <c r="N12" i="116"/>
  <c r="L12" i="116"/>
  <c r="M11" i="116"/>
  <c r="Q11" i="116"/>
  <c r="L11" i="116"/>
  <c r="N11" i="116"/>
  <c r="P11" i="116"/>
  <c r="K12" i="116"/>
  <c r="S12" i="116"/>
  <c r="M12" i="116"/>
  <c r="K9" i="117"/>
  <c r="S30" i="117" l="1"/>
  <c r="Q30" i="117"/>
  <c r="P30" i="117"/>
  <c r="O30" i="117"/>
  <c r="P25" i="117"/>
  <c r="N25" i="117"/>
  <c r="O25" i="117"/>
  <c r="R25" i="117"/>
  <c r="K14" i="120"/>
  <c r="O31" i="117" l="1"/>
  <c r="N31" i="117"/>
  <c r="R31" i="117"/>
  <c r="P31" i="117"/>
  <c r="H12" i="113" l="1"/>
  <c r="K12" i="113" s="1"/>
  <c r="N12" i="113" l="1"/>
  <c r="O12" i="113" s="1"/>
  <c r="J12" i="113"/>
  <c r="M12" i="113"/>
  <c r="I12" i="113"/>
  <c r="L12" i="113"/>
  <c r="C14" i="112" l="1"/>
  <c r="C10" i="121"/>
  <c r="C17" i="112" l="1"/>
  <c r="D17" i="112" s="1"/>
  <c r="C11" i="121"/>
  <c r="C12" i="121" s="1"/>
  <c r="D9" i="121"/>
  <c r="D10" i="121" s="1"/>
  <c r="D11" i="121" s="1"/>
  <c r="D12" i="121" s="1"/>
  <c r="C20" i="112" l="1"/>
  <c r="D20" i="112" s="1"/>
  <c r="H11" i="121" l="1"/>
  <c r="J11" i="121"/>
  <c r="I11" i="121"/>
  <c r="C23" i="112"/>
  <c r="D23" i="112" s="1"/>
  <c r="I12" i="121" l="1"/>
  <c r="J12" i="121"/>
  <c r="H12" i="121"/>
  <c r="L10" i="117" l="1"/>
  <c r="M10" i="117"/>
  <c r="K10" i="117"/>
  <c r="K17" i="120"/>
  <c r="J18" i="120"/>
  <c r="J20" i="116" l="1"/>
  <c r="P14" i="116"/>
  <c r="N14" i="116"/>
  <c r="L14" i="116"/>
  <c r="Q14" i="116"/>
  <c r="M14" i="116"/>
  <c r="O14" i="116"/>
  <c r="J14" i="116"/>
  <c r="S15" i="116"/>
  <c r="M15" i="116"/>
  <c r="K15" i="116"/>
  <c r="N15" i="116"/>
  <c r="L15" i="116"/>
  <c r="T15" i="116"/>
  <c r="M20" i="116"/>
  <c r="L20" i="116"/>
  <c r="Q17" i="116"/>
  <c r="O17" i="116"/>
  <c r="M17" i="116"/>
  <c r="J17" i="116"/>
  <c r="P17" i="116"/>
  <c r="L17" i="116"/>
  <c r="N17" i="116"/>
  <c r="N21" i="116"/>
  <c r="L21" i="116"/>
  <c r="M21" i="116"/>
  <c r="K21" i="116"/>
  <c r="T21" i="116"/>
  <c r="S21" i="116"/>
  <c r="N18" i="116"/>
  <c r="T18" i="116"/>
  <c r="M18" i="116"/>
  <c r="L18" i="116"/>
  <c r="K18" i="116"/>
  <c r="J15" i="117"/>
  <c r="K15" i="117"/>
  <c r="J21" i="117"/>
  <c r="K21" i="117"/>
  <c r="M16" i="117"/>
  <c r="L16" i="117"/>
  <c r="K16" i="117"/>
  <c r="K20" i="120"/>
  <c r="P20" i="116" l="1"/>
  <c r="O20" i="116"/>
  <c r="N20" i="116"/>
  <c r="Q20" i="116"/>
  <c r="K29" i="117"/>
  <c r="L22" i="117"/>
  <c r="M22" i="117"/>
  <c r="K22" i="117"/>
  <c r="K27" i="117"/>
  <c r="J27" i="117"/>
  <c r="J21" i="120"/>
  <c r="L28" i="117" l="1"/>
  <c r="M28" i="117"/>
  <c r="K28" i="117"/>
  <c r="H14" i="113" l="1"/>
  <c r="H16" i="113" l="1"/>
  <c r="H18" i="113" s="1"/>
  <c r="N14" i="113"/>
  <c r="O14" i="113" s="1"/>
  <c r="J14" i="113"/>
  <c r="M14" i="113"/>
  <c r="I14" i="113"/>
  <c r="L14" i="113"/>
  <c r="K14" i="113"/>
  <c r="J18" i="113" l="1"/>
  <c r="I18" i="113"/>
  <c r="N18" i="113"/>
  <c r="O18" i="113" s="1"/>
  <c r="M18" i="113"/>
  <c r="L18" i="113"/>
  <c r="K18" i="113"/>
  <c r="L16" i="113"/>
  <c r="J16" i="113"/>
  <c r="I16" i="113"/>
  <c r="K16" i="113"/>
  <c r="N16" i="113"/>
  <c r="O16" i="113" s="1"/>
  <c r="M16" i="113"/>
  <c r="H10" i="121" l="1"/>
  <c r="J10" i="121"/>
  <c r="I10" i="1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Nguyen Thi Yen Nhi (VN)</author>
  </authors>
  <commentList>
    <comment ref="E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Nguyen Thi Yen Nhi (VN):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<sst xmlns="http://schemas.openxmlformats.org/spreadsheetml/2006/main" count="880" uniqueCount="298">
  <si>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</si>
  <si>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</si>
  <si>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</si>
  <si>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</si>
  <si>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</si>
  <si>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</si>
  <si>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</si>
  <si>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</si>
  <si>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</si>
  <si>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</si>
  <si>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</si>
  <si>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</si>
  <si>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</si>
  <si>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</si>
  <si>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</si>
  <si>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</si>
  <si>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</si>
  <si>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</si>
  <si>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</si>
  <si>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</si>
  <si>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</si>
  <si>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</si>
  <si>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</si>
  <si>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</si>
  <si>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</si>
  <si>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</si>
  <si>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</si>
  <si>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</si>
  <si>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</si>
  <si>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</si>
  <si>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</si>
  <si>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</si>
  <si>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</si>
  <si>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</si>
  <si>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</si>
  <si>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</si>
  <si>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</si>
  <si>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FEEDER (CV2)</t>
  </si>
  <si>
    <t>T/S QINGDAO</t>
  </si>
  <si>
    <t>TAO</t>
  </si>
  <si>
    <t>Colon Container Terminal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</si>
  <si>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</si>
  <si>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</si>
  <si>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</si>
  <si>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</si>
  <si>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</si>
  <si>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</si>
  <si>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</si>
  <si>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</si>
  <si>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</si>
  <si>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</si>
  <si>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</si>
  <si>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FEEDER (CV2-N &amp; CV2-E)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</si>
  <si>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</si>
  <si>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</si>
  <si>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</si>
  <si>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</si>
  <si>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</si>
  <si>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</si>
  <si>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</si>
  <si>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</si>
  <si>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</si>
  <si>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</si>
  <si>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</si>
  <si>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</si>
  <si>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</si>
  <si>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HIEP PHUOC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</si>
  <si>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</si>
  <si>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</si>
  <si>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</si>
  <si>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</si>
  <si>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</si>
  <si>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</si>
  <si>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</si>
  <si>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</si>
  <si>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</si>
  <si>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</si>
  <si>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</si>
  <si>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</si>
  <si>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>SUN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</si>
  <si>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</si>
  <si>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</si>
  <si>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</si>
  <si>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</si>
  <si>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FEEDER
(QVS - VTS - IHX)</t>
  </si>
  <si>
    <t>DURBAN</t>
  </si>
  <si>
    <t>CAPE TOWN</t>
  </si>
  <si>
    <t>POINTE NOIRE</t>
  </si>
  <si>
    <t xml:space="preserve">WEST AFRICA 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</si>
  <si>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</si>
  <si>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</si>
  <si>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</si>
  <si>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</si>
  <si>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</si>
  <si>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</si>
  <si>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</si>
  <si>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</si>
  <si>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FEEDER
(VTS)</t>
  </si>
  <si>
    <t>T/S PORT KELANG</t>
  </si>
  <si>
    <t>PKG</t>
  </si>
  <si>
    <t>TEMA</t>
  </si>
  <si>
    <t>MOMBASA</t>
  </si>
  <si>
    <t>ESA</t>
  </si>
  <si>
    <t>ESA2</t>
  </si>
  <si>
    <t>ZAX3</t>
  </si>
  <si>
    <t xml:space="preserve">ZAX2 </t>
  </si>
  <si>
    <t>WAX2</t>
  </si>
  <si>
    <t>WAX3</t>
  </si>
  <si>
    <t>WAX4</t>
  </si>
  <si>
    <t>WAX1</t>
  </si>
  <si>
    <t xml:space="preserve">WAX1 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</si>
  <si>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</si>
  <si>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</si>
  <si>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</si>
  <si>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</si>
  <si>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</si>
  <si>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</si>
  <si>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</si>
  <si>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</si>
  <si>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</si>
  <si>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</si>
  <si>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EAX3-W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</si>
  <si>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</si>
  <si>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</si>
  <si>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</si>
  <si>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</si>
  <si>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LADY OF LUCK</t>
  </si>
  <si>
    <t>MANZANILLO, MX via SHA (WSA Service)</t>
  </si>
  <si>
    <t>FEEDER (CV2-E)</t>
  </si>
  <si>
    <t>SHANGHAI</t>
  </si>
  <si>
    <t>MANZANILLO, MX (ZLO04)</t>
  </si>
  <si>
    <t>WSA-E</t>
  </si>
  <si>
    <t>CSCL MANZANILLO</t>
  </si>
  <si>
    <t>BLANK SAILING</t>
  </si>
  <si>
    <t>22:00 FRI in TCHP // 04:00 AM FRI in CAT LAI // 22:00 PM THU at TRANSIMEX, TANAMEXCO (don’t accept ICD PHUOCLONG /BINHDUONG)</t>
  </si>
  <si>
    <t>NORDWINTER</t>
  </si>
  <si>
    <t>CSCL LIMA</t>
  </si>
  <si>
    <t>SANTA LOUKIA</t>
  </si>
  <si>
    <t>CMA CGM MUNDRA</t>
  </si>
  <si>
    <t>CAPE FAWLEY</t>
  </si>
  <si>
    <t>GREEN HORIZON</t>
  </si>
  <si>
    <t xml:space="preserve"> LADY OF LUCK</t>
  </si>
  <si>
    <t>ITAL LIBERA</t>
  </si>
  <si>
    <t>COSCO IZMIR</t>
  </si>
  <si>
    <t>KOTA CARUM</t>
  </si>
  <si>
    <t>CAPE MAHON</t>
  </si>
  <si>
    <t>064N</t>
  </si>
  <si>
    <t>062E</t>
  </si>
  <si>
    <t xml:space="preserve">	
CSCL MANZANILLO</t>
  </si>
  <si>
    <t>064E</t>
  </si>
  <si>
    <t xml:space="preserve">	
ZHONG HANG SHENG</t>
  </si>
  <si>
    <t>YM UTILITY</t>
  </si>
  <si>
    <t>ZHONG HANG SHENG</t>
  </si>
  <si>
    <t>TBA</t>
  </si>
  <si>
    <t>KOTA CANTIK</t>
  </si>
  <si>
    <t>XIN FU ZHOU</t>
  </si>
  <si>
    <t>065E</t>
  </si>
  <si>
    <t>EVER LEGACY</t>
  </si>
  <si>
    <t xml:space="preserve"> 
EVER LEGION</t>
  </si>
  <si>
    <t>1001E</t>
  </si>
  <si>
    <t>1000E</t>
  </si>
  <si>
    <t>CMA CGM HYDRA</t>
  </si>
  <si>
    <t>051S</t>
  </si>
  <si>
    <t>MOL EXPLORER</t>
  </si>
  <si>
    <t>002W</t>
  </si>
  <si>
    <t>060W</t>
  </si>
  <si>
    <t>COSCO ASHDOD</t>
  </si>
  <si>
    <t>BAY BRIDGE</t>
  </si>
  <si>
    <t>COSCO YINGKOU</t>
  </si>
  <si>
    <t>BOMAR FULGENT</t>
  </si>
  <si>
    <t>AREOPOLIS</t>
  </si>
  <si>
    <t>CSCL CALLAO</t>
  </si>
  <si>
    <t xml:space="preserve">	
CSCL PANAMA</t>
  </si>
  <si>
    <t xml:space="preserve">	
CSCL SAO PAULO</t>
  </si>
  <si>
    <t>1068N</t>
  </si>
  <si>
    <t>066N</t>
  </si>
  <si>
    <t>134N</t>
  </si>
  <si>
    <t>078N</t>
  </si>
  <si>
    <t>OMIT</t>
  </si>
  <si>
    <t>EVER LAWFUL</t>
  </si>
  <si>
    <t>0522-044E</t>
  </si>
  <si>
    <t>EVER LOTUS</t>
  </si>
  <si>
    <t>0523-044E</t>
  </si>
  <si>
    <t>CSCL ASIA</t>
  </si>
  <si>
    <t>146E</t>
  </si>
  <si>
    <t>EVER LOADING</t>
  </si>
  <si>
    <t>0525-044E</t>
  </si>
  <si>
    <t>072E</t>
  </si>
  <si>
    <t>CAP ANDREAS</t>
  </si>
  <si>
    <t>005E</t>
  </si>
  <si>
    <t>EVER ELITE</t>
  </si>
  <si>
    <t>0421-151E</t>
  </si>
  <si>
    <t>066E</t>
  </si>
  <si>
    <t>RDO ENDEAVOUR</t>
  </si>
  <si>
    <t>049E</t>
  </si>
  <si>
    <t>CMA CGM TUTICORIN</t>
  </si>
  <si>
    <t>0MH8BE1MA</t>
  </si>
  <si>
    <t>CMA CGM NIAGARA</t>
  </si>
  <si>
    <t>0MH8DE1MA</t>
  </si>
  <si>
    <t>CMA CGM GANGES</t>
  </si>
  <si>
    <t>0MH8FE1MA</t>
  </si>
  <si>
    <t>0MH8HE1MA</t>
  </si>
  <si>
    <t>NAVIGARE COLLECTOR</t>
  </si>
  <si>
    <t>0MH8JE1MA</t>
  </si>
  <si>
    <t>133E</t>
  </si>
  <si>
    <t>AS PENELOPE</t>
  </si>
  <si>
    <t>084E</t>
  </si>
  <si>
    <t>BUXHANSA</t>
  </si>
  <si>
    <t>126E</t>
  </si>
  <si>
    <t>EVER FAITH</t>
  </si>
  <si>
    <t>1005E</t>
  </si>
  <si>
    <t xml:space="preserve"> 
APL VANCOUVER</t>
  </si>
  <si>
    <t>0VC97E1MA</t>
  </si>
  <si>
    <t xml:space="preserve">  
1007E</t>
  </si>
  <si>
    <t>APL BOSTON</t>
  </si>
  <si>
    <t>EVER FINE</t>
  </si>
  <si>
    <t>1010E</t>
  </si>
  <si>
    <t xml:space="preserve"> COSCO NEW YORK
XIN LOS ANGELES</t>
  </si>
  <si>
    <t>114E
148E</t>
  </si>
  <si>
    <t xml:space="preserve">SEAMAX WESTPORT
</t>
  </si>
  <si>
    <t xml:space="preserve">073E
</t>
  </si>
  <si>
    <t xml:space="preserve"> SEASPAN OCEANIA</t>
  </si>
  <si>
    <t>024E</t>
  </si>
  <si>
    <t>BERNHARD SCHULTE</t>
  </si>
  <si>
    <t xml:space="preserve"> 
238E</t>
  </si>
  <si>
    <t>COSCO PRINCE RUPERT</t>
  </si>
  <si>
    <t>APL BARCELONA</t>
  </si>
  <si>
    <t>0PP9HE1MA</t>
  </si>
  <si>
    <t>CSCL LONG BEACH</t>
  </si>
  <si>
    <t xml:space="preserve"> 
042E</t>
  </si>
  <si>
    <t>CMA CGM MUSCA</t>
  </si>
  <si>
    <t>0PP9LE1MA</t>
  </si>
  <si>
    <t>CMA CGM RIGOLETTO</t>
  </si>
  <si>
    <t>0PP9NE1MA</t>
  </si>
  <si>
    <t>0PP9RE1MA</t>
  </si>
  <si>
    <t>PRESIDIO</t>
  </si>
  <si>
    <t>050s</t>
  </si>
  <si>
    <t>155S</t>
  </si>
  <si>
    <t>105S</t>
  </si>
  <si>
    <t>054S</t>
  </si>
  <si>
    <t>154S</t>
  </si>
  <si>
    <t>107S</t>
  </si>
  <si>
    <t>106S</t>
  </si>
  <si>
    <t>158S</t>
  </si>
  <si>
    <t>066W</t>
  </si>
  <si>
    <t>MOL EARNEST</t>
  </si>
  <si>
    <t>061W</t>
  </si>
  <si>
    <t>046W</t>
  </si>
  <si>
    <t>BEAR MOUNTAIN BRIDGE</t>
  </si>
  <si>
    <t>097W</t>
  </si>
  <si>
    <t>KOTA LAWA</t>
  </si>
  <si>
    <t>067W</t>
  </si>
  <si>
    <t>144W</t>
  </si>
  <si>
    <t>COSCO KOREA</t>
  </si>
  <si>
    <t>071W</t>
  </si>
  <si>
    <t>SANTA TERESA</t>
  </si>
  <si>
    <t>118W</t>
  </si>
  <si>
    <t>MAERSK SEVILLE</t>
  </si>
  <si>
    <t>119W</t>
  </si>
  <si>
    <t>NAVIOS DEVOTION</t>
  </si>
  <si>
    <t>306W</t>
  </si>
  <si>
    <t>KOTA LAYANG</t>
  </si>
  <si>
    <t>STAMATIS B</t>
  </si>
  <si>
    <t>SEASPAN SANTOS</t>
  </si>
  <si>
    <t>049W</t>
  </si>
  <si>
    <t>WIDE ALPHA</t>
  </si>
  <si>
    <t>117W</t>
  </si>
  <si>
    <t>SEASPAN DUBAI</t>
  </si>
  <si>
    <t>018W</t>
  </si>
  <si>
    <t>X-PRESS GUERNSEY</t>
  </si>
  <si>
    <t>1012W</t>
  </si>
  <si>
    <t>HARPY HUNTER</t>
  </si>
  <si>
    <t>120W</t>
  </si>
  <si>
    <t>NAVIOS DESTINY</t>
  </si>
  <si>
    <t>069W</t>
  </si>
  <si>
    <t>COSCO SHIPPING THAMES</t>
  </si>
  <si>
    <t>COSCO SHIPPING VOLGA</t>
  </si>
  <si>
    <t>019W</t>
  </si>
  <si>
    <t>EVER LUCENT</t>
  </si>
  <si>
    <t>1433-046W</t>
  </si>
  <si>
    <t>ANTHEA Y</t>
  </si>
  <si>
    <t>027W</t>
  </si>
  <si>
    <t>EVER URBAN</t>
  </si>
  <si>
    <t>0110-163W</t>
  </si>
  <si>
    <t>PERFORMANCE</t>
  </si>
  <si>
    <t>0BDTEW1MA</t>
  </si>
  <si>
    <t>KOTA CEMPAKA</t>
  </si>
  <si>
    <t>0049W</t>
  </si>
  <si>
    <t>0064W</t>
  </si>
  <si>
    <t>140W</t>
  </si>
  <si>
    <t>EXPRESS SPAIN</t>
  </si>
  <si>
    <t>1918W</t>
  </si>
  <si>
    <t>ELLA</t>
  </si>
  <si>
    <t>121W</t>
  </si>
  <si>
    <t>HSL PARATY</t>
  </si>
  <si>
    <t>414Ư</t>
  </si>
  <si>
    <t>EVER SUPERB</t>
  </si>
  <si>
    <t>091E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</si>
</sst>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7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rgb="FF99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indexed="9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lightDown"/>
    </fill>
    <fill>
      <patternFill patternType="lightDown">
        <fgColor auto="1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24">
    <xf numFmtId="0" fontId="0" fillId="0" borderId="0" xfId="0"/>
    <xf numFmtId="0" fontId="44" fillId="24" borderId="0" xfId="135" applyFont="1" applyFill="1" applyBorder="1" applyAlignment="1">
      <alignment vertical="center"/>
    </xf>
    <xf numFmtId="165" fontId="44" fillId="24" borderId="0" xfId="133" applyNumberFormat="1" applyFont="1" applyFill="1" applyBorder="1" applyAlignment="1">
      <alignment vertical="center"/>
    </xf>
    <xf numFmtId="166" fontId="44" fillId="24" borderId="0" xfId="0" applyNumberFormat="1" applyFont="1" applyFill="1" applyBorder="1" applyAlignment="1">
      <alignment horizontal="center" vertical="center"/>
    </xf>
    <xf numFmtId="0" fontId="8" fillId="0" borderId="0" xfId="23" applyFont="1" applyFill="1"/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7" fillId="0" borderId="0" xfId="0" applyFont="1" applyFill="1"/>
    <xf numFmtId="0" fontId="7" fillId="0" borderId="0" xfId="26" applyFont="1" applyFill="1" applyAlignment="1">
      <alignment vertical="center"/>
    </xf>
    <xf numFmtId="0" fontId="8" fillId="0" borderId="0" xfId="23" applyFont="1" applyFill="1" applyAlignment="1">
      <alignment vertical="center"/>
    </xf>
    <xf numFmtId="0" fontId="7" fillId="0" borderId="0" xfId="28" applyFont="1" applyFill="1" applyAlignment="1">
      <alignment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0" fontId="6" fillId="0" borderId="0" xfId="25" applyFont="1" applyFill="1" applyBorder="1" applyAlignment="1">
      <alignment horizontal="center"/>
    </xf>
    <xf numFmtId="0" fontId="10" fillId="0" borderId="0" xfId="25" applyFont="1" applyFill="1"/>
    <xf numFmtId="166" fontId="6" fillId="0" borderId="0" xfId="24" applyNumberFormat="1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8" fillId="0" borderId="0" xfId="23" applyFont="1" applyFill="1" applyAlignment="1">
      <alignment horizontal="center"/>
    </xf>
    <xf numFmtId="0" fontId="8" fillId="0" borderId="0" xfId="23" applyFont="1" applyFill="1" applyAlignment="1">
      <alignment horizontal="right"/>
    </xf>
    <xf numFmtId="0" fontId="49" fillId="0" borderId="0" xfId="23" applyFont="1" applyFill="1"/>
    <xf numFmtId="0" fontId="6" fillId="0" borderId="0" xfId="23" applyFont="1" applyFill="1" applyBorder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 applyFill="1"/>
    <xf numFmtId="0" fontId="8" fillId="0" borderId="0" xfId="0" applyFont="1" applyFill="1"/>
    <xf numFmtId="0" fontId="6" fillId="0" borderId="0" xfId="23" applyFont="1" applyFill="1" applyBorder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Fill="1" applyAlignment="1">
      <alignment horizontal="right" vertical="center"/>
    </xf>
    <xf numFmtId="0" fontId="9" fillId="0" borderId="0" xfId="26" applyFont="1" applyFill="1" applyAlignment="1">
      <alignment vertical="center"/>
    </xf>
    <xf numFmtId="0" fontId="9" fillId="0" borderId="0" xfId="26" applyFont="1" applyFill="1" applyBorder="1" applyAlignment="1">
      <alignment vertical="center"/>
    </xf>
    <xf numFmtId="0" fontId="48" fillId="0" borderId="0" xfId="26" applyFont="1" applyFill="1" applyBorder="1" applyAlignment="1">
      <alignment vertical="center"/>
    </xf>
    <xf numFmtId="0" fontId="52" fillId="0" borderId="0" xfId="26" applyFont="1" applyFill="1" applyBorder="1" applyAlignment="1">
      <alignment vertical="center"/>
    </xf>
    <xf numFmtId="0" fontId="9" fillId="0" borderId="0" xfId="26" applyFont="1" applyFill="1" applyAlignment="1">
      <alignment horizontal="right" vertical="center"/>
    </xf>
    <xf numFmtId="1" fontId="8" fillId="0" borderId="0" xfId="28" applyNumberFormat="1" applyFont="1" applyFill="1" applyAlignment="1">
      <alignment horizontal="left" vertical="center"/>
    </xf>
    <xf numFmtId="0" fontId="9" fillId="0" borderId="0" xfId="28" applyFont="1" applyFill="1" applyAlignment="1">
      <alignment vertical="center"/>
    </xf>
    <xf numFmtId="0" fontId="6" fillId="0" borderId="0" xfId="26" applyFont="1" applyFill="1" applyBorder="1" applyAlignment="1">
      <alignment vertical="center"/>
    </xf>
    <xf numFmtId="0" fontId="8" fillId="0" borderId="0" xfId="28" applyFont="1" applyFill="1" applyAlignment="1">
      <alignment vertical="center"/>
    </xf>
    <xf numFmtId="0" fontId="9" fillId="0" borderId="0" xfId="26" applyFont="1" applyFill="1" applyBorder="1" applyAlignment="1">
      <alignment horizontal="right" vertical="center"/>
    </xf>
    <xf numFmtId="16" fontId="53" fillId="0" borderId="0" xfId="23" applyNumberFormat="1" applyFont="1" applyFill="1" applyBorder="1" applyAlignment="1">
      <alignment horizontal="center"/>
    </xf>
    <xf numFmtId="0" fontId="7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8" fillId="0" borderId="0" xfId="25" applyFont="1" applyFill="1" applyBorder="1"/>
    <xf numFmtId="0" fontId="18" fillId="0" borderId="0" xfId="25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Continuous"/>
    </xf>
    <xf numFmtId="0" fontId="10" fillId="0" borderId="0" xfId="24" applyFont="1" applyFill="1"/>
    <xf numFmtId="0" fontId="8" fillId="0" borderId="0" xfId="0" applyFont="1" applyFill="1" applyAlignment="1">
      <alignment horizontal="right"/>
    </xf>
    <xf numFmtId="1" fontId="54" fillId="0" borderId="0" xfId="28" applyNumberFormat="1" applyFont="1" applyFill="1" applyBorder="1" applyAlignment="1">
      <alignment horizontal="left" vertical="center"/>
    </xf>
    <xf numFmtId="0" fontId="49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0" fontId="9" fillId="0" borderId="0" xfId="23" applyFont="1" applyFill="1" applyAlignment="1">
      <alignment horizontal="left"/>
    </xf>
    <xf numFmtId="0" fontId="6" fillId="0" borderId="0" xfId="24" applyFont="1" applyFill="1" applyAlignment="1">
      <alignment horizontal="centerContinuous"/>
    </xf>
    <xf numFmtId="0" fontId="8" fillId="0" borderId="0" xfId="23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8" fillId="0" borderId="0" xfId="136" applyFont="1" applyFill="1" applyAlignment="1">
      <alignment horizontal="left" vertical="center"/>
    </xf>
    <xf numFmtId="0" fontId="6" fillId="0" borderId="0" xfId="135" applyFont="1" applyFill="1" applyAlignment="1">
      <alignment horizontal="left" vertical="center"/>
    </xf>
    <xf numFmtId="0" fontId="7" fillId="0" borderId="0" xfId="134" applyFont="1" applyFill="1" applyAlignment="1">
      <alignment horizontal="left" vertical="center"/>
    </xf>
    <xf numFmtId="0" fontId="7" fillId="0" borderId="0" xfId="23" applyFont="1" applyFill="1" applyAlignment="1">
      <alignment horizontal="left" vertical="center"/>
    </xf>
    <xf numFmtId="0" fontId="7" fillId="0" borderId="0" xfId="28" applyFont="1" applyFill="1" applyAlignment="1">
      <alignment horizontal="left" vertical="center"/>
    </xf>
    <xf numFmtId="0" fontId="5" fillId="0" borderId="0" xfId="27" applyFont="1"/>
    <xf numFmtId="0" fontId="5" fillId="0" borderId="0" xfId="27" applyFont="1" applyAlignme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 applyBorder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Border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1" fillId="0" borderId="0" xfId="27" applyFont="1"/>
    <xf numFmtId="0" fontId="62" fillId="0" borderId="0" xfId="27" applyFont="1"/>
    <xf numFmtId="0" fontId="65" fillId="0" borderId="0" xfId="27" applyFont="1"/>
    <xf numFmtId="0" fontId="60" fillId="0" borderId="0" xfId="27" applyFont="1"/>
    <xf numFmtId="0" fontId="44" fillId="0" borderId="0" xfId="0" applyFont="1" applyBorder="1" applyAlignment="1">
      <alignment vertical="center"/>
    </xf>
    <xf numFmtId="166" fontId="44" fillId="26" borderId="0" xfId="0" applyNumberFormat="1" applyFont="1" applyFill="1" applyBorder="1" applyAlignment="1">
      <alignment vertical="center"/>
    </xf>
    <xf numFmtId="0" fontId="63" fillId="26" borderId="0" xfId="0" applyFont="1" applyFill="1" applyBorder="1" applyAlignment="1">
      <alignment horizontal="left"/>
    </xf>
    <xf numFmtId="16" fontId="63" fillId="0" borderId="0" xfId="27" applyNumberFormat="1" applyFont="1" applyFill="1" applyBorder="1" applyAlignment="1">
      <alignment horizontal="center"/>
    </xf>
    <xf numFmtId="16" fontId="63" fillId="0" borderId="0" xfId="24" quotePrefix="1" applyNumberFormat="1" applyFont="1" applyBorder="1" applyAlignment="1">
      <alignment horizontal="center"/>
    </xf>
    <xf numFmtId="16" fontId="63" fillId="0" borderId="0" xfId="27" applyNumberFormat="1" applyFont="1" applyBorder="1" applyAlignment="1">
      <alignment horizontal="center"/>
    </xf>
    <xf numFmtId="0" fontId="64" fillId="26" borderId="0" xfId="27" applyFont="1" applyFill="1" applyBorder="1" applyAlignment="1">
      <alignment horizontal="center"/>
    </xf>
    <xf numFmtId="0" fontId="67" fillId="25" borderId="0" xfId="28" applyFont="1" applyFill="1" applyBorder="1" applyAlignment="1">
      <alignment horizontal="right" vertical="center"/>
    </xf>
    <xf numFmtId="0" fontId="68" fillId="24" borderId="0" xfId="26" applyFont="1" applyFill="1" applyBorder="1" applyAlignment="1">
      <alignment vertical="center"/>
    </xf>
    <xf numFmtId="0" fontId="5" fillId="25" borderId="0" xfId="24" applyFont="1" applyFill="1" applyBorder="1" applyAlignment="1">
      <alignment horizontal="left"/>
    </xf>
    <xf numFmtId="0" fontId="5" fillId="25" borderId="0" xfId="24" applyFont="1" applyFill="1" applyBorder="1"/>
    <xf numFmtId="0" fontId="5" fillId="25" borderId="0" xfId="23" applyFont="1" applyFill="1"/>
    <xf numFmtId="0" fontId="43" fillId="24" borderId="0" xfId="26" applyFont="1" applyFill="1" applyBorder="1" applyAlignment="1">
      <alignment vertical="center"/>
    </xf>
    <xf numFmtId="0" fontId="58" fillId="24" borderId="0" xfId="26" applyFont="1" applyFill="1" applyBorder="1" applyAlignment="1">
      <alignment vertical="center"/>
    </xf>
    <xf numFmtId="0" fontId="69" fillId="24" borderId="0" xfId="23" applyFont="1" applyFill="1" applyBorder="1" applyAlignment="1">
      <alignment horizontal="right" vertical="center"/>
    </xf>
    <xf numFmtId="0" fontId="46" fillId="24" borderId="0" xfId="26" applyFont="1" applyFill="1" applyBorder="1" applyAlignment="1">
      <alignment vertical="center"/>
    </xf>
    <xf numFmtId="0" fontId="56" fillId="24" borderId="0" xfId="26" applyFont="1" applyFill="1" applyBorder="1" applyAlignment="1">
      <alignment vertical="center"/>
    </xf>
    <xf numFmtId="0" fontId="70" fillId="24" borderId="0" xfId="23" applyFont="1" applyFill="1" applyBorder="1" applyAlignment="1">
      <alignment horizontal="right" vertical="center"/>
    </xf>
    <xf numFmtId="0" fontId="5" fillId="25" borderId="0" xfId="23" applyFont="1" applyFill="1" applyBorder="1"/>
    <xf numFmtId="0" fontId="71" fillId="24" borderId="0" xfId="26" applyFont="1" applyFill="1" applyBorder="1" applyAlignment="1">
      <alignment vertical="center"/>
    </xf>
    <xf numFmtId="165" fontId="71" fillId="25" borderId="0" xfId="24" applyNumberFormat="1" applyFont="1" applyFill="1" applyBorder="1" applyAlignment="1">
      <alignment horizontal="left"/>
    </xf>
    <xf numFmtId="0" fontId="14" fillId="25" borderId="0" xfId="23" applyFont="1" applyFill="1" applyBorder="1" applyAlignment="1">
      <alignment vertical="center"/>
    </xf>
    <xf numFmtId="0" fontId="58" fillId="25" borderId="0" xfId="0" applyFont="1" applyFill="1" applyBorder="1" applyAlignment="1">
      <alignment horizontal="center"/>
    </xf>
    <xf numFmtId="0" fontId="56" fillId="25" borderId="0" xfId="0" applyFont="1" applyFill="1" applyBorder="1" applyAlignment="1">
      <alignment horizontal="center"/>
    </xf>
    <xf numFmtId="0" fontId="68" fillId="25" borderId="0" xfId="28" applyFont="1" applyFill="1" applyBorder="1" applyAlignment="1">
      <alignment horizontal="left" vertical="center"/>
    </xf>
    <xf numFmtId="0" fontId="73" fillId="24" borderId="0" xfId="23" applyFont="1" applyFill="1" applyBorder="1" applyAlignment="1">
      <alignment horizontal="right" vertical="center"/>
    </xf>
    <xf numFmtId="0" fontId="61" fillId="25" borderId="0" xfId="23" applyFont="1" applyFill="1" applyBorder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Border="1" applyAlignment="1">
      <alignment horizontal="center" vertical="center"/>
    </xf>
    <xf numFmtId="0" fontId="74" fillId="26" borderId="0" xfId="27" applyFont="1" applyFill="1" applyBorder="1" applyAlignment="1">
      <alignment horizontal="center" vertical="center"/>
    </xf>
    <xf numFmtId="16" fontId="74" fillId="0" borderId="0" xfId="27" applyNumberFormat="1" applyFont="1" applyBorder="1" applyAlignment="1">
      <alignment horizontal="center" vertical="center"/>
    </xf>
    <xf numFmtId="16" fontId="74" fillId="26" borderId="0" xfId="0" applyNumberFormat="1" applyFont="1" applyFill="1" applyBorder="1" applyAlignment="1">
      <alignment horizontal="center" vertical="center"/>
    </xf>
    <xf numFmtId="0" fontId="5" fillId="0" borderId="0" xfId="27" applyFont="1" applyBorder="1"/>
    <xf numFmtId="0" fontId="44" fillId="0" borderId="0" xfId="23" applyFont="1" applyFill="1" applyBorder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 wrapText="1"/>
    </xf>
    <xf numFmtId="0" fontId="60" fillId="0" borderId="0" xfId="27" applyFont="1" applyFill="1" applyBorder="1" applyAlignment="1">
      <alignment horizontal="center" vertical="center" wrapText="1"/>
    </xf>
    <xf numFmtId="0" fontId="5" fillId="0" borderId="0" xfId="27" applyFont="1" applyBorder="1" applyAlignment="1">
      <alignment vertical="center"/>
    </xf>
    <xf numFmtId="0" fontId="5" fillId="0" borderId="0" xfId="27" applyFont="1" applyAlignment="1">
      <alignment vertical="center"/>
    </xf>
    <xf numFmtId="0" fontId="60" fillId="0" borderId="0" xfId="27" applyFont="1" applyBorder="1" applyAlignment="1">
      <alignment vertical="center"/>
    </xf>
    <xf numFmtId="16" fontId="56" fillId="26" borderId="0" xfId="24" applyNumberFormat="1" applyFont="1" applyFill="1" applyBorder="1" applyAlignment="1">
      <alignment horizontal="center" vertical="center"/>
    </xf>
    <xf numFmtId="166" fontId="56" fillId="24" borderId="0" xfId="0" applyNumberFormat="1" applyFont="1" applyFill="1" applyBorder="1" applyAlignment="1">
      <alignment horizontal="center" vertical="center"/>
    </xf>
    <xf numFmtId="16" fontId="56" fillId="0" borderId="0" xfId="24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16" fontId="75" fillId="0" borderId="0" xfId="27" quotePrefix="1" applyNumberFormat="1" applyFont="1" applyFill="1" applyBorder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Border="1" applyAlignment="1">
      <alignment vertical="center"/>
    </xf>
    <xf numFmtId="0" fontId="68" fillId="25" borderId="0" xfId="28" applyFont="1" applyFill="1" applyBorder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Border="1" applyAlignment="1">
      <alignment horizontal="center" vertical="center"/>
    </xf>
    <xf numFmtId="0" fontId="44" fillId="0" borderId="0" xfId="24" applyFont="1" applyFill="1" applyAlignment="1">
      <alignment horizontal="left"/>
    </xf>
    <xf numFmtId="165" fontId="46" fillId="25" borderId="0" xfId="24" applyNumberFormat="1" applyFont="1" applyFill="1" applyBorder="1" applyAlignment="1">
      <alignment horizontal="left"/>
    </xf>
    <xf numFmtId="0" fontId="78" fillId="25" borderId="0" xfId="23" applyFont="1" applyFill="1" applyBorder="1" applyAlignment="1">
      <alignment vertical="center"/>
    </xf>
    <xf numFmtId="0" fontId="46" fillId="25" borderId="0" xfId="0" applyFont="1" applyFill="1" applyBorder="1" applyAlignment="1">
      <alignment horizontal="center"/>
    </xf>
    <xf numFmtId="16" fontId="78" fillId="25" borderId="0" xfId="23" applyNumberFormat="1" applyFont="1" applyFill="1" applyBorder="1"/>
    <xf numFmtId="0" fontId="78" fillId="0" borderId="0" xfId="27" applyFont="1" applyBorder="1"/>
    <xf numFmtId="0" fontId="78" fillId="0" borderId="0" xfId="27" applyFont="1"/>
    <xf numFmtId="16" fontId="5" fillId="25" borderId="0" xfId="23" applyNumberFormat="1" applyFont="1" applyFill="1" applyBorder="1"/>
    <xf numFmtId="0" fontId="61" fillId="24" borderId="0" xfId="26" applyFont="1" applyFill="1" applyBorder="1" applyAlignment="1">
      <alignment vertical="center"/>
    </xf>
    <xf numFmtId="1" fontId="5" fillId="25" borderId="0" xfId="28" applyNumberFormat="1" applyFont="1" applyFill="1" applyAlignment="1">
      <alignment horizontal="left" vertical="center"/>
    </xf>
    <xf numFmtId="0" fontId="56" fillId="25" borderId="0" xfId="23" applyFont="1" applyFill="1" applyBorder="1" applyAlignment="1">
      <alignment vertical="center"/>
    </xf>
    <xf numFmtId="0" fontId="56" fillId="0" borderId="0" xfId="27" applyFont="1" applyFill="1" applyBorder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Border="1" applyAlignment="1">
      <alignment vertical="center"/>
    </xf>
    <xf numFmtId="0" fontId="5" fillId="0" borderId="0" xfId="132" applyFont="1"/>
    <xf numFmtId="0" fontId="5" fillId="0" borderId="0" xfId="132" applyFont="1" applyAlignme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" fillId="0" borderId="0" xfId="132" applyFont="1" applyBorder="1"/>
    <xf numFmtId="0" fontId="57" fillId="0" borderId="0" xfId="132" applyFont="1" applyBorder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/>
    <xf numFmtId="0" fontId="57" fillId="0" borderId="0" xfId="132" applyFont="1" applyAlignment="1">
      <alignment horizontal="center"/>
    </xf>
    <xf numFmtId="0" fontId="57" fillId="0" borderId="0" xfId="132" applyFont="1"/>
    <xf numFmtId="2" fontId="56" fillId="0" borderId="0" xfId="132" applyNumberFormat="1" applyFont="1" applyFill="1" applyBorder="1" applyAlignment="1">
      <alignment horizontal="left"/>
    </xf>
    <xf numFmtId="0" fontId="44" fillId="0" borderId="0" xfId="133" applyFont="1" applyFill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Border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Border="1" applyAlignment="1">
      <alignment horizontal="center"/>
    </xf>
    <xf numFmtId="0" fontId="60" fillId="0" borderId="0" xfId="132" applyFont="1" applyBorder="1"/>
    <xf numFmtId="0" fontId="5" fillId="26" borderId="0" xfId="132" applyFont="1" applyFill="1" applyBorder="1"/>
    <xf numFmtId="0" fontId="56" fillId="0" borderId="0" xfId="132" applyFont="1" applyAlignment="1"/>
    <xf numFmtId="0" fontId="74" fillId="0" borderId="0" xfId="132" applyFont="1"/>
    <xf numFmtId="0" fontId="5" fillId="28" borderId="0" xfId="133" applyFont="1" applyFill="1"/>
    <xf numFmtId="2" fontId="5" fillId="28" borderId="0" xfId="133" applyNumberFormat="1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Border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Border="1" applyAlignment="1">
      <alignment horizontal="center"/>
    </xf>
    <xf numFmtId="0" fontId="42" fillId="0" borderId="0" xfId="132" applyFont="1" applyFill="1"/>
    <xf numFmtId="0" fontId="5" fillId="0" borderId="0" xfId="132" applyFont="1" applyFill="1"/>
    <xf numFmtId="0" fontId="5" fillId="0" borderId="0" xfId="132" applyFont="1" applyBorder="1" applyAlignment="1"/>
    <xf numFmtId="0" fontId="75" fillId="0" borderId="0" xfId="27" applyFont="1" applyBorder="1" applyAlignment="1">
      <alignment horizontal="left" vertical="center"/>
    </xf>
    <xf numFmtId="0" fontId="56" fillId="28" borderId="0" xfId="133" applyFont="1" applyFill="1" applyBorder="1" applyAlignment="1">
      <alignment horizontal="center"/>
    </xf>
    <xf numFmtId="0" fontId="68" fillId="24" borderId="0" xfId="135" applyFont="1" applyFill="1" applyBorder="1" applyAlignment="1">
      <alignment vertical="center"/>
    </xf>
    <xf numFmtId="0" fontId="64" fillId="24" borderId="0" xfId="135" applyFont="1" applyFill="1" applyBorder="1" applyAlignment="1">
      <alignment vertical="center"/>
    </xf>
    <xf numFmtId="0" fontId="44" fillId="26" borderId="0" xfId="136" applyFont="1" applyFill="1" applyBorder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56" fillId="28" borderId="0" xfId="133" applyFont="1" applyFill="1" applyBorder="1" applyAlignment="1">
      <alignment horizontal="center"/>
    </xf>
    <xf numFmtId="0" fontId="79" fillId="25" borderId="0" xfId="133" applyFont="1" applyFill="1" applyBorder="1" applyAlignment="1">
      <alignment horizontal="right"/>
    </xf>
    <xf numFmtId="164" fontId="5" fillId="25" borderId="0" xfId="133" applyNumberFormat="1" applyFont="1" applyFill="1" applyBorder="1"/>
    <xf numFmtId="0" fontId="5" fillId="25" borderId="0" xfId="133" applyFont="1" applyFill="1" applyBorder="1"/>
    <xf numFmtId="0" fontId="5" fillId="25" borderId="0" xfId="134" applyFont="1" applyFill="1" applyBorder="1"/>
    <xf numFmtId="0" fontId="5" fillId="25" borderId="0" xfId="134" applyFont="1" applyFill="1"/>
    <xf numFmtId="0" fontId="67" fillId="25" borderId="0" xfId="136" applyFont="1" applyFill="1" applyBorder="1" applyAlignment="1">
      <alignment horizontal="right" vertical="center"/>
    </xf>
    <xf numFmtId="0" fontId="43" fillId="24" borderId="0" xfId="135" applyFont="1" applyFill="1" applyBorder="1" applyAlignment="1">
      <alignment vertical="center"/>
    </xf>
    <xf numFmtId="0" fontId="14" fillId="25" borderId="0" xfId="134" applyFont="1" applyFill="1" applyBorder="1" applyAlignment="1">
      <alignment vertical="center"/>
    </xf>
    <xf numFmtId="0" fontId="71" fillId="24" borderId="0" xfId="135" applyFont="1" applyFill="1" applyBorder="1" applyAlignment="1">
      <alignment vertical="center"/>
    </xf>
    <xf numFmtId="0" fontId="73" fillId="30" borderId="0" xfId="134" applyFont="1" applyFill="1" applyBorder="1" applyAlignment="1">
      <alignment horizontal="right" vertical="center"/>
    </xf>
    <xf numFmtId="16" fontId="5" fillId="25" borderId="0" xfId="134" applyNumberFormat="1" applyFont="1" applyFill="1" applyBorder="1"/>
    <xf numFmtId="0" fontId="68" fillId="25" borderId="0" xfId="136" applyFont="1" applyFill="1" applyBorder="1" applyAlignment="1">
      <alignment horizontal="left" vertical="center"/>
    </xf>
    <xf numFmtId="0" fontId="61" fillId="24" borderId="0" xfId="135" applyFont="1" applyFill="1" applyBorder="1" applyAlignment="1">
      <alignment vertical="center"/>
    </xf>
    <xf numFmtId="0" fontId="73" fillId="24" borderId="0" xfId="134" applyFont="1" applyFill="1" applyBorder="1" applyAlignment="1">
      <alignment horizontal="right" vertical="center"/>
    </xf>
    <xf numFmtId="0" fontId="61" fillId="25" borderId="0" xfId="134" applyFont="1" applyFill="1" applyBorder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Border="1" applyAlignment="1">
      <alignment vertical="center"/>
    </xf>
    <xf numFmtId="1" fontId="80" fillId="25" borderId="0" xfId="136" applyNumberFormat="1" applyFont="1" applyFill="1" applyBorder="1" applyAlignment="1">
      <alignment horizontal="left" vertical="center"/>
    </xf>
    <xf numFmtId="1" fontId="81" fillId="25" borderId="0" xfId="136" applyNumberFormat="1" applyFont="1" applyFill="1" applyBorder="1" applyAlignment="1">
      <alignment horizontal="left" vertical="center"/>
    </xf>
    <xf numFmtId="16" fontId="42" fillId="25" borderId="0" xfId="136" quotePrefix="1" applyNumberFormat="1" applyFont="1" applyFill="1" applyBorder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83" fillId="0" borderId="0" xfId="132" applyFont="1"/>
    <xf numFmtId="0" fontId="84" fillId="26" borderId="0" xfId="0" applyFont="1" applyFill="1" applyBorder="1" applyAlignment="1">
      <alignment horizontal="left"/>
    </xf>
    <xf numFmtId="0" fontId="85" fillId="0" borderId="0" xfId="132" applyFont="1"/>
    <xf numFmtId="0" fontId="60" fillId="0" borderId="0" xfId="132" applyFont="1"/>
    <xf numFmtId="165" fontId="66" fillId="25" borderId="0" xfId="133" applyNumberFormat="1" applyFont="1" applyFill="1" applyBorder="1" applyAlignment="1">
      <alignment horizontal="left"/>
    </xf>
    <xf numFmtId="0" fontId="5" fillId="25" borderId="0" xfId="133" applyFont="1" applyFill="1"/>
    <xf numFmtId="0" fontId="79" fillId="25" borderId="0" xfId="134" applyFont="1" applyFill="1" applyBorder="1" applyAlignment="1">
      <alignment horizontal="right" vertical="center"/>
    </xf>
    <xf numFmtId="0" fontId="66" fillId="24" borderId="0" xfId="135" applyFont="1" applyFill="1" applyBorder="1" applyAlignment="1">
      <alignment vertical="center"/>
    </xf>
    <xf numFmtId="0" fontId="45" fillId="24" borderId="0" xfId="135" applyFont="1" applyFill="1" applyBorder="1" applyAlignment="1">
      <alignment vertical="center"/>
    </xf>
    <xf numFmtId="0" fontId="5" fillId="28" borderId="0" xfId="133" applyFont="1" applyFill="1" applyBorder="1"/>
    <xf numFmtId="0" fontId="86" fillId="28" borderId="0" xfId="133" applyFont="1" applyFill="1"/>
    <xf numFmtId="0" fontId="74" fillId="28" borderId="0" xfId="133" applyFont="1" applyFill="1"/>
    <xf numFmtId="16" fontId="87" fillId="26" borderId="0" xfId="133" applyNumberFormat="1" applyFont="1" applyFill="1" applyBorder="1" applyAlignment="1">
      <alignment horizontal="center"/>
    </xf>
    <xf numFmtId="16" fontId="87" fillId="28" borderId="0" xfId="133" applyNumberFormat="1" applyFont="1" applyFill="1" applyBorder="1" applyAlignment="1">
      <alignment horizontal="center"/>
    </xf>
    <xf numFmtId="0" fontId="88" fillId="28" borderId="0" xfId="133" applyFont="1" applyFill="1" applyBorder="1" applyAlignment="1">
      <alignment horizontal="center"/>
    </xf>
    <xf numFmtId="0" fontId="44" fillId="28" borderId="0" xfId="133" applyFont="1" applyFill="1" applyBorder="1" applyAlignment="1">
      <alignment vertical="center"/>
    </xf>
    <xf numFmtId="0" fontId="44" fillId="28" borderId="0" xfId="133" applyFont="1" applyFill="1" applyBorder="1" applyAlignment="1">
      <alignment horizontal="center" vertical="center"/>
    </xf>
    <xf numFmtId="0" fontId="79" fillId="28" borderId="0" xfId="133" applyFont="1" applyFill="1" applyBorder="1" applyAlignment="1">
      <alignment horizontal="center"/>
    </xf>
    <xf numFmtId="0" fontId="56" fillId="24" borderId="0" xfId="135" applyFont="1" applyFill="1" applyBorder="1" applyAlignment="1">
      <alignment vertical="center"/>
    </xf>
    <xf numFmtId="0" fontId="70" fillId="24" borderId="0" xfId="134" applyFont="1" applyFill="1" applyBorder="1" applyAlignment="1">
      <alignment horizontal="right" vertical="center"/>
    </xf>
    <xf numFmtId="16" fontId="43" fillId="25" borderId="0" xfId="133" applyNumberFormat="1" applyFont="1" applyFill="1" applyBorder="1" applyAlignment="1">
      <alignment horizontal="center"/>
    </xf>
    <xf numFmtId="16" fontId="5" fillId="28" borderId="0" xfId="133" applyNumberFormat="1" applyFont="1" applyFill="1"/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9" fillId="0" borderId="0" xfId="20" applyFont="1" applyFill="1" applyAlignment="1" applyProtection="1"/>
    <xf numFmtId="164" fontId="90" fillId="0" borderId="0" xfId="20" applyNumberFormat="1" applyFont="1" applyFill="1" applyAlignment="1" applyProtection="1"/>
    <xf numFmtId="164" fontId="90" fillId="28" borderId="0" xfId="20" applyNumberFormat="1" applyFont="1" applyFill="1" applyAlignment="1" applyProtection="1"/>
    <xf numFmtId="164" fontId="90" fillId="28" borderId="0" xfId="20" applyNumberFormat="1" applyFont="1" applyFill="1" applyAlignment="1" applyProtection="1">
      <alignment horizontal="left"/>
    </xf>
    <xf numFmtId="164" fontId="90" fillId="0" borderId="0" xfId="20" applyNumberFormat="1" applyFont="1" applyFill="1" applyAlignment="1" applyProtection="1">
      <alignment horizontal="left"/>
    </xf>
    <xf numFmtId="0" fontId="43" fillId="24" borderId="0" xfId="26" applyFont="1" applyFill="1" applyBorder="1" applyAlignment="1">
      <alignment horizontal="left" vertical="center"/>
    </xf>
    <xf numFmtId="0" fontId="68" fillId="24" borderId="0" xfId="26" applyFont="1" applyFill="1" applyBorder="1" applyAlignment="1">
      <alignment horizontal="left" vertical="center"/>
    </xf>
    <xf numFmtId="0" fontId="46" fillId="24" borderId="0" xfId="26" applyFont="1" applyFill="1" applyBorder="1" applyAlignment="1">
      <alignment horizontal="left" vertical="center"/>
    </xf>
    <xf numFmtId="0" fontId="74" fillId="24" borderId="0" xfId="26" applyFont="1" applyFill="1" applyBorder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Fill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/>
    </xf>
    <xf numFmtId="0" fontId="56" fillId="28" borderId="0" xfId="133" applyFont="1" applyFill="1" applyBorder="1" applyAlignment="1">
      <alignment horizontal="center"/>
    </xf>
    <xf numFmtId="0" fontId="43" fillId="0" borderId="0" xfId="27" applyFont="1" applyBorder="1"/>
    <xf numFmtId="0" fontId="61" fillId="0" borderId="0" xfId="27" applyFont="1" applyBorder="1"/>
    <xf numFmtId="0" fontId="61" fillId="26" borderId="0" xfId="27" applyFont="1" applyFill="1" applyBorder="1"/>
    <xf numFmtId="0" fontId="43" fillId="26" borderId="0" xfId="27" applyFont="1" applyFill="1" applyBorder="1"/>
    <xf numFmtId="0" fontId="44" fillId="0" borderId="16" xfId="0" applyFont="1" applyBorder="1" applyAlignment="1">
      <alignment vertical="center"/>
    </xf>
    <xf numFmtId="166" fontId="44" fillId="0" borderId="15" xfId="0" applyNumberFormat="1" applyFont="1" applyFill="1" applyBorder="1" applyAlignment="1">
      <alignment horizontal="center" vertical="center"/>
    </xf>
    <xf numFmtId="166" fontId="44" fillId="26" borderId="22" xfId="0" applyNumberFormat="1" applyFont="1" applyFill="1" applyBorder="1" applyAlignment="1">
      <alignment vertical="center"/>
    </xf>
    <xf numFmtId="16" fontId="61" fillId="26" borderId="24" xfId="27" quotePrefix="1" applyNumberFormat="1" applyFont="1" applyFill="1" applyBorder="1" applyAlignment="1">
      <alignment horizontal="center"/>
    </xf>
    <xf numFmtId="0" fontId="44" fillId="27" borderId="24" xfId="23" applyFont="1" applyFill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166" fontId="44" fillId="26" borderId="24" xfId="0" applyNumberFormat="1" applyFont="1" applyFill="1" applyBorder="1" applyAlignment="1">
      <alignment vertical="center"/>
    </xf>
    <xf numFmtId="0" fontId="44" fillId="0" borderId="17" xfId="0" applyFont="1" applyBorder="1" applyAlignment="1">
      <alignment vertical="center"/>
    </xf>
    <xf numFmtId="166" fontId="44" fillId="0" borderId="23" xfId="0" applyNumberFormat="1" applyFont="1" applyFill="1" applyBorder="1" applyAlignment="1">
      <alignment vertical="center"/>
    </xf>
    <xf numFmtId="166" fontId="44" fillId="0" borderId="24" xfId="0" applyNumberFormat="1" applyFont="1" applyFill="1" applyBorder="1" applyAlignment="1">
      <alignment horizontal="center" vertical="center"/>
    </xf>
    <xf numFmtId="166" fontId="44" fillId="0" borderId="22" xfId="0" applyNumberFormat="1" applyFont="1" applyFill="1" applyBorder="1" applyAlignment="1">
      <alignment vertical="center"/>
    </xf>
    <xf numFmtId="166" fontId="44" fillId="26" borderId="23" xfId="0" applyNumberFormat="1" applyFont="1" applyFill="1" applyBorder="1" applyAlignment="1">
      <alignment vertical="center"/>
    </xf>
    <xf numFmtId="0" fontId="44" fillId="25" borderId="24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20" xfId="27" applyFont="1" applyFill="1" applyBorder="1" applyAlignment="1">
      <alignment horizontal="center" vertical="center"/>
    </xf>
    <xf numFmtId="0" fontId="44" fillId="0" borderId="0" xfId="27" applyFont="1" applyFill="1" applyBorder="1" applyAlignment="1">
      <alignment horizontal="center" vertical="center"/>
    </xf>
    <xf numFmtId="0" fontId="44" fillId="0" borderId="20" xfId="27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Fill="1" applyBorder="1" applyAlignment="1">
      <alignment horizontal="left" vertical="center"/>
    </xf>
    <xf numFmtId="16" fontId="74" fillId="26" borderId="0" xfId="24" applyNumberFormat="1" applyFont="1" applyFill="1" applyBorder="1" applyAlignment="1">
      <alignment horizontal="left" vertical="center"/>
    </xf>
    <xf numFmtId="16" fontId="74" fillId="0" borderId="0" xfId="24" applyNumberFormat="1" applyFont="1" applyFill="1" applyBorder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6" fillId="24" borderId="0" xfId="26" applyFont="1" applyFill="1" applyBorder="1" applyAlignment="1">
      <alignment horizontal="left" vertical="center"/>
    </xf>
    <xf numFmtId="0" fontId="71" fillId="24" borderId="0" xfId="26" applyFont="1" applyFill="1" applyBorder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Fill="1" applyBorder="1" applyAlignment="1">
      <alignment horizontal="center" vertical="center" wrapText="1"/>
    </xf>
    <xf numFmtId="0" fontId="56" fillId="0" borderId="0" xfId="27" applyFont="1" applyFill="1" applyBorder="1" applyAlignment="1"/>
    <xf numFmtId="0" fontId="56" fillId="0" borderId="0" xfId="27" applyFont="1" applyAlignment="1">
      <alignment horizontal="center"/>
    </xf>
    <xf numFmtId="0" fontId="5" fillId="24" borderId="0" xfId="28" applyFont="1" applyFill="1" applyAlignment="1">
      <alignment horizontal="center"/>
    </xf>
    <xf numFmtId="0" fontId="5" fillId="25" borderId="0" xfId="23" applyFont="1" applyFill="1" applyBorder="1" applyAlignment="1">
      <alignment horizontal="center"/>
    </xf>
    <xf numFmtId="0" fontId="5" fillId="25" borderId="0" xfId="23" applyFont="1" applyFill="1" applyBorder="1" applyAlignment="1">
      <alignment horizontal="left"/>
    </xf>
    <xf numFmtId="0" fontId="58" fillId="25" borderId="0" xfId="0" applyFont="1" applyFill="1" applyBorder="1" applyAlignment="1">
      <alignment horizontal="left"/>
    </xf>
    <xf numFmtId="0" fontId="61" fillId="25" borderId="0" xfId="23" applyFont="1" applyFill="1" applyBorder="1" applyAlignment="1">
      <alignment horizontal="left"/>
    </xf>
    <xf numFmtId="0" fontId="61" fillId="25" borderId="0" xfId="23" applyFont="1" applyFill="1" applyBorder="1" applyAlignment="1"/>
    <xf numFmtId="0" fontId="58" fillId="25" borderId="0" xfId="0" applyFont="1" applyFill="1" applyBorder="1" applyAlignment="1"/>
    <xf numFmtId="0" fontId="63" fillId="26" borderId="21" xfId="0" applyFont="1" applyFill="1" applyBorder="1" applyAlignment="1"/>
    <xf numFmtId="0" fontId="63" fillId="26" borderId="0" xfId="0" applyFont="1" applyFill="1" applyBorder="1" applyAlignment="1"/>
    <xf numFmtId="0" fontId="61" fillId="0" borderId="0" xfId="27" applyFont="1" applyAlignment="1"/>
    <xf numFmtId="0" fontId="5" fillId="25" borderId="0" xfId="23" applyFont="1" applyFill="1" applyBorder="1" applyAlignment="1"/>
    <xf numFmtId="0" fontId="56" fillId="25" borderId="0" xfId="0" applyFont="1" applyFill="1" applyBorder="1" applyAlignment="1"/>
    <xf numFmtId="0" fontId="46" fillId="25" borderId="0" xfId="0" applyFont="1" applyFill="1" applyBorder="1" applyAlignment="1"/>
    <xf numFmtId="0" fontId="68" fillId="24" borderId="0" xfId="26" applyFont="1" applyFill="1" applyBorder="1" applyAlignment="1">
      <alignment horizontal="center" vertical="center"/>
    </xf>
    <xf numFmtId="0" fontId="56" fillId="24" borderId="0" xfId="26" applyFont="1" applyFill="1" applyBorder="1" applyAlignment="1">
      <alignment horizontal="center" vertical="center"/>
    </xf>
    <xf numFmtId="0" fontId="71" fillId="24" borderId="0" xfId="26" applyFont="1" applyFill="1" applyBorder="1" applyAlignment="1">
      <alignment horizontal="center" vertical="center"/>
    </xf>
    <xf numFmtId="0" fontId="58" fillId="24" borderId="0" xfId="26" applyFont="1" applyFill="1" applyBorder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Border="1" applyAlignment="1">
      <alignment horizontal="center" vertical="center"/>
    </xf>
    <xf numFmtId="0" fontId="46" fillId="24" borderId="0" xfId="26" applyFont="1" applyFill="1" applyBorder="1" applyAlignment="1">
      <alignment horizontal="center" vertical="center"/>
    </xf>
    <xf numFmtId="2" fontId="5" fillId="25" borderId="0" xfId="23" applyNumberFormat="1" applyFont="1" applyFill="1" applyBorder="1" applyAlignment="1">
      <alignment horizontal="left"/>
    </xf>
    <xf numFmtId="2" fontId="56" fillId="0" borderId="0" xfId="132" applyNumberFormat="1" applyFont="1" applyFill="1" applyBorder="1" applyAlignment="1"/>
    <xf numFmtId="0" fontId="5" fillId="25" borderId="0" xfId="134" applyFont="1" applyFill="1" applyBorder="1" applyAlignment="1"/>
    <xf numFmtId="0" fontId="61" fillId="25" borderId="0" xfId="134" applyFont="1" applyFill="1" applyBorder="1" applyAlignment="1"/>
    <xf numFmtId="0" fontId="82" fillId="31" borderId="0" xfId="0" applyFont="1" applyFill="1" applyAlignment="1"/>
    <xf numFmtId="0" fontId="44" fillId="0" borderId="0" xfId="132" applyFont="1" applyBorder="1"/>
    <xf numFmtId="0" fontId="74" fillId="0" borderId="0" xfId="132" applyFont="1" applyBorder="1"/>
    <xf numFmtId="0" fontId="63" fillId="0" borderId="0" xfId="0" applyFont="1" applyFill="1" applyBorder="1" applyAlignment="1">
      <alignment horizontal="left" vertical="center"/>
    </xf>
    <xf numFmtId="0" fontId="60" fillId="0" borderId="0" xfId="132" applyFont="1" applyFill="1" applyBorder="1"/>
    <xf numFmtId="0" fontId="63" fillId="26" borderId="0" xfId="0" applyFont="1" applyFill="1" applyBorder="1" applyAlignment="1">
      <alignment horizontal="left" vertical="center"/>
    </xf>
    <xf numFmtId="165" fontId="44" fillId="24" borderId="31" xfId="133" applyNumberFormat="1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/>
    </xf>
    <xf numFmtId="165" fontId="44" fillId="24" borderId="22" xfId="133" applyNumberFormat="1" applyFont="1" applyFill="1" applyBorder="1" applyAlignment="1">
      <alignment horizontal="center" vertical="center"/>
    </xf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Fill="1" applyBorder="1" applyAlignment="1">
      <alignment horizontal="center" vertical="center"/>
    </xf>
    <xf numFmtId="0" fontId="44" fillId="0" borderId="30" xfId="132" applyFont="1" applyFill="1" applyBorder="1" applyAlignment="1">
      <alignment horizontal="center" vertical="center"/>
    </xf>
    <xf numFmtId="16" fontId="44" fillId="26" borderId="23" xfId="132" applyNumberFormat="1" applyFont="1" applyFill="1" applyBorder="1" applyAlignment="1">
      <alignment horizontal="center"/>
    </xf>
    <xf numFmtId="16" fontId="74" fillId="26" borderId="34" xfId="132" applyNumberFormat="1" applyFont="1" applyFill="1" applyBorder="1" applyAlignment="1">
      <alignment horizontal="center"/>
    </xf>
    <xf numFmtId="165" fontId="44" fillId="24" borderId="33" xfId="133" applyNumberFormat="1" applyFont="1" applyFill="1" applyBorder="1" applyAlignment="1">
      <alignment horizontal="center" vertical="center"/>
    </xf>
    <xf numFmtId="0" fontId="60" fillId="28" borderId="14" xfId="134" applyFont="1" applyFill="1" applyBorder="1" applyAlignment="1">
      <alignment horizontal="center" vertical="center"/>
    </xf>
    <xf numFmtId="0" fontId="44" fillId="29" borderId="14" xfId="134" applyFont="1" applyFill="1" applyBorder="1" applyAlignment="1">
      <alignment horizontal="center" vertical="center"/>
    </xf>
    <xf numFmtId="165" fontId="44" fillId="24" borderId="34" xfId="133" applyNumberFormat="1" applyFont="1" applyFill="1" applyBorder="1" applyAlignment="1">
      <alignment horizontal="center" vertical="center"/>
    </xf>
    <xf numFmtId="0" fontId="68" fillId="24" borderId="0" xfId="135" applyFont="1" applyFill="1" applyBorder="1" applyAlignment="1">
      <alignment horizontal="left" vertical="center"/>
    </xf>
    <xf numFmtId="0" fontId="43" fillId="24" borderId="0" xfId="135" applyFont="1" applyFill="1" applyBorder="1" applyAlignment="1">
      <alignment horizontal="left" vertical="center"/>
    </xf>
    <xf numFmtId="0" fontId="66" fillId="24" borderId="0" xfId="135" applyFont="1" applyFill="1" applyBorder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60" fillId="28" borderId="14" xfId="134" applyFont="1" applyFill="1" applyBorder="1" applyAlignment="1">
      <alignment horizontal="center" vertical="center" wrapText="1"/>
    </xf>
    <xf numFmtId="0" fontId="44" fillId="28" borderId="14" xfId="134" applyFont="1" applyFill="1" applyBorder="1" applyAlignment="1">
      <alignment horizontal="center" vertical="center" wrapText="1"/>
    </xf>
    <xf numFmtId="0" fontId="44" fillId="28" borderId="14" xfId="134" applyFont="1" applyFill="1" applyBorder="1" applyAlignment="1">
      <alignment vertical="center" wrapText="1"/>
    </xf>
    <xf numFmtId="0" fontId="44" fillId="32" borderId="14" xfId="133" applyFont="1" applyFill="1" applyBorder="1" applyAlignment="1">
      <alignment horizontal="center" vertical="center"/>
    </xf>
    <xf numFmtId="0" fontId="44" fillId="28" borderId="14" xfId="133" applyFont="1" applyFill="1" applyBorder="1" applyAlignment="1">
      <alignment horizontal="center" vertical="center"/>
    </xf>
    <xf numFmtId="0" fontId="44" fillId="28" borderId="16" xfId="133" applyFont="1" applyFill="1" applyBorder="1" applyAlignment="1">
      <alignment horizontal="center" vertical="center"/>
    </xf>
    <xf numFmtId="0" fontId="44" fillId="28" borderId="32" xfId="134" applyFont="1" applyFill="1" applyBorder="1" applyAlignment="1">
      <alignment horizontal="center" vertical="center" wrapText="1"/>
    </xf>
    <xf numFmtId="2" fontId="56" fillId="32" borderId="0" xfId="133" applyNumberFormat="1" applyFont="1" applyFill="1" applyBorder="1" applyAlignment="1">
      <alignment horizontal="left"/>
    </xf>
    <xf numFmtId="0" fontId="5" fillId="25" borderId="0" xfId="134" applyFont="1" applyFill="1" applyBorder="1" applyAlignment="1">
      <alignment horizontal="left"/>
    </xf>
    <xf numFmtId="16" fontId="43" fillId="25" borderId="0" xfId="133" applyNumberFormat="1" applyFont="1" applyFill="1" applyBorder="1" applyAlignment="1">
      <alignment horizontal="left"/>
    </xf>
    <xf numFmtId="0" fontId="56" fillId="25" borderId="0" xfId="0" applyFont="1" applyFill="1" applyBorder="1" applyAlignment="1">
      <alignment horizontal="left"/>
    </xf>
    <xf numFmtId="0" fontId="61" fillId="25" borderId="0" xfId="134" applyFont="1" applyFill="1" applyBorder="1" applyAlignment="1">
      <alignment horizontal="left"/>
    </xf>
    <xf numFmtId="0" fontId="56" fillId="28" borderId="0" xfId="133" applyFont="1" applyFill="1" applyBorder="1" applyAlignment="1"/>
    <xf numFmtId="0" fontId="58" fillId="28" borderId="0" xfId="133" applyFont="1" applyFill="1" applyBorder="1" applyAlignment="1"/>
    <xf numFmtId="0" fontId="44" fillId="24" borderId="10" xfId="0" applyFont="1" applyFill="1" applyBorder="1" applyAlignment="1">
      <alignment horizontal="left" vertical="center"/>
    </xf>
    <xf numFmtId="2" fontId="5" fillId="28" borderId="0" xfId="133" applyNumberFormat="1" applyFont="1" applyFill="1" applyAlignment="1">
      <alignment horizontal="left"/>
    </xf>
    <xf numFmtId="16" fontId="87" fillId="26" borderId="0" xfId="133" applyNumberFormat="1" applyFont="1" applyFill="1" applyBorder="1" applyAlignment="1">
      <alignment horizontal="left"/>
    </xf>
    <xf numFmtId="0" fontId="57" fillId="28" borderId="0" xfId="133" applyFont="1" applyFill="1" applyAlignment="1">
      <alignment horizontal="center"/>
    </xf>
    <xf numFmtId="0" fontId="42" fillId="25" borderId="0" xfId="135" applyFont="1" applyFill="1" applyAlignment="1">
      <alignment horizontal="center" vertical="center"/>
    </xf>
    <xf numFmtId="16" fontId="87" fillId="26" borderId="0" xfId="133" applyNumberFormat="1" applyFont="1" applyFill="1" applyBorder="1" applyAlignment="1">
      <alignment horizontal="left" vertical="center"/>
    </xf>
    <xf numFmtId="0" fontId="44" fillId="33" borderId="14" xfId="134" applyFont="1" applyFill="1" applyBorder="1" applyAlignment="1">
      <alignment horizontal="center" vertical="center"/>
    </xf>
    <xf numFmtId="0" fontId="44" fillId="32" borderId="14" xfId="134" applyFont="1" applyFill="1" applyBorder="1" applyAlignment="1">
      <alignment horizontal="center" vertical="center"/>
    </xf>
    <xf numFmtId="0" fontId="42" fillId="28" borderId="14" xfId="133" applyFont="1" applyFill="1" applyBorder="1" applyAlignment="1">
      <alignment horizontal="center" vertical="center"/>
    </xf>
    <xf numFmtId="164" fontId="5" fillId="25" borderId="0" xfId="133" applyNumberFormat="1" applyFont="1" applyFill="1" applyBorder="1" applyAlignment="1">
      <alignment horizontal="center"/>
    </xf>
    <xf numFmtId="0" fontId="70" fillId="24" borderId="0" xfId="134" applyFont="1" applyFill="1" applyBorder="1" applyAlignment="1">
      <alignment horizontal="center" vertical="center"/>
    </xf>
    <xf numFmtId="1" fontId="80" fillId="25" borderId="0" xfId="136" applyNumberFormat="1" applyFont="1" applyFill="1" applyBorder="1" applyAlignment="1">
      <alignment horizontal="center" vertical="center"/>
    </xf>
    <xf numFmtId="1" fontId="81" fillId="25" borderId="0" xfId="136" applyNumberFormat="1" applyFont="1" applyFill="1" applyBorder="1" applyAlignment="1">
      <alignment horizontal="center" vertic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Border="1" applyAlignment="1">
      <alignment vertical="center"/>
    </xf>
    <xf numFmtId="166" fontId="44" fillId="26" borderId="27" xfId="0" applyNumberFormat="1" applyFont="1" applyFill="1" applyBorder="1" applyAlignment="1">
      <alignment horizontal="center" vertical="center"/>
    </xf>
    <xf numFmtId="165" fontId="44" fillId="24" borderId="26" xfId="133" applyNumberFormat="1" applyFont="1" applyFill="1" applyBorder="1" applyAlignment="1">
      <alignment horizontal="center" vertical="center"/>
    </xf>
    <xf numFmtId="165" fontId="44" fillId="26" borderId="27" xfId="133" applyNumberFormat="1" applyFont="1" applyFill="1" applyBorder="1" applyAlignment="1">
      <alignment horizontal="left" vertical="center"/>
    </xf>
    <xf numFmtId="165" fontId="44" fillId="24" borderId="0" xfId="133" applyNumberFormat="1" applyFont="1" applyFill="1" applyBorder="1" applyAlignment="1">
      <alignment horizontal="left" vertical="center"/>
    </xf>
    <xf numFmtId="0" fontId="56" fillId="24" borderId="0" xfId="135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5" fillId="24" borderId="34" xfId="0" applyFont="1" applyFill="1" applyBorder="1" applyAlignment="1">
      <alignment horizontal="center" vertical="center"/>
    </xf>
    <xf numFmtId="165" fontId="47" fillId="24" borderId="34" xfId="133" applyNumberFormat="1" applyFont="1" applyFill="1" applyBorder="1" applyAlignment="1">
      <alignment horizontal="center" vertical="center"/>
    </xf>
    <xf numFmtId="166" fontId="44" fillId="24" borderId="26" xfId="0" applyNumberFormat="1" applyFont="1" applyFill="1" applyBorder="1" applyAlignment="1">
      <alignment horizontal="center" vertical="center"/>
    </xf>
    <xf numFmtId="16" fontId="87" fillId="26" borderId="26" xfId="133" applyNumberFormat="1" applyFont="1" applyFill="1" applyBorder="1" applyAlignment="1">
      <alignment horizontal="center" vertical="center"/>
    </xf>
    <xf numFmtId="16" fontId="87" fillId="26" borderId="27" xfId="133" applyNumberFormat="1" applyFont="1" applyFill="1" applyBorder="1" applyAlignment="1">
      <alignment horizontal="left" vertical="center"/>
    </xf>
    <xf numFmtId="0" fontId="42" fillId="28" borderId="36" xfId="133" applyFont="1" applyFill="1" applyBorder="1" applyAlignment="1">
      <alignment horizontal="center" vertical="center" wrapText="1"/>
    </xf>
    <xf numFmtId="0" fontId="44" fillId="28" borderId="36" xfId="133" applyFont="1" applyFill="1" applyBorder="1" applyAlignment="1">
      <alignment horizontal="center" vertical="center" wrapText="1"/>
    </xf>
    <xf numFmtId="2" fontId="5" fillId="25" borderId="0" xfId="23" applyNumberFormat="1" applyFont="1" applyFill="1" applyBorder="1" applyAlignment="1"/>
    <xf numFmtId="0" fontId="60" fillId="0" borderId="12" xfId="0" applyFont="1" applyBorder="1" applyAlignment="1">
      <alignment vertical="center"/>
    </xf>
    <xf numFmtId="0" fontId="56" fillId="0" borderId="0" xfId="27" applyFont="1" applyFill="1" applyBorder="1" applyAlignment="1">
      <alignment horizontal="left"/>
    </xf>
    <xf numFmtId="0" fontId="44" fillId="26" borderId="36" xfId="27" applyFont="1" applyFill="1" applyBorder="1" applyAlignment="1">
      <alignment horizontal="center" vertical="center"/>
    </xf>
    <xf numFmtId="0" fontId="44" fillId="0" borderId="36" xfId="27" applyFont="1" applyFill="1" applyBorder="1" applyAlignment="1">
      <alignment horizontal="center" vertical="center" wrapText="1"/>
    </xf>
    <xf numFmtId="0" fontId="74" fillId="26" borderId="0" xfId="27" applyFont="1" applyFill="1" applyBorder="1" applyAlignment="1">
      <alignment horizontal="left" vertical="center"/>
    </xf>
    <xf numFmtId="16" fontId="74" fillId="26" borderId="0" xfId="0" applyNumberFormat="1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16" fontId="0" fillId="0" borderId="0" xfId="0" applyNumberFormat="1"/>
    <xf numFmtId="16" fontId="5" fillId="0" borderId="0" xfId="27" applyNumberFormat="1" applyFont="1" applyAlignment="1">
      <alignment vertical="center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  <xf numFmtId="0" fontId="44" fillId="28" borderId="14" xfId="134" applyFont="1" applyFill="1" applyBorder="1" applyAlignment="1">
      <alignment horizontal="center" vertical="center" wrapText="1"/>
    </xf>
    <xf numFmtId="0" fontId="44" fillId="0" borderId="32" xfId="132" applyFont="1" applyFill="1" applyBorder="1" applyAlignment="1">
      <alignment horizontal="center" vertical="center"/>
    </xf>
    <xf numFmtId="0" fontId="44" fillId="28" borderId="32" xfId="134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/>
    </xf>
    <xf numFmtId="165" fontId="44" fillId="24" borderId="39" xfId="133" applyNumberFormat="1" applyFont="1" applyFill="1" applyBorder="1" applyAlignment="1">
      <alignment horizontal="center" vertical="center"/>
    </xf>
    <xf numFmtId="0" fontId="75" fillId="0" borderId="0" xfId="132" applyFont="1"/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6" xfId="132" applyFont="1" applyFill="1" applyBorder="1" applyAlignment="1">
      <alignment horizontal="center" vertical="center" wrapText="1"/>
    </xf>
    <xf numFmtId="0" fontId="44" fillId="0" borderId="14" xfId="132" applyFont="1" applyFill="1" applyBorder="1" applyAlignment="1">
      <alignment horizontal="center" vertical="center" wrapText="1"/>
    </xf>
    <xf numFmtId="0" fontId="44" fillId="0" borderId="36" xfId="132" applyFont="1" applyFill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5" fillId="26" borderId="22" xfId="27" quotePrefix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74" fillId="26" borderId="39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6" fontId="47" fillId="25" borderId="34" xfId="0" applyNumberFormat="1" applyFont="1" applyFill="1" applyBorder="1" applyAlignment="1">
      <alignment horizontal="center" vertical="center"/>
    </xf>
    <xf numFmtId="166" fontId="47" fillId="25" borderId="0" xfId="0" applyNumberFormat="1" applyFont="1" applyFill="1" applyBorder="1" applyAlignment="1">
      <alignment horizontal="center" vertical="center"/>
    </xf>
    <xf numFmtId="16" fontId="60" fillId="25" borderId="22" xfId="132" applyNumberFormat="1" applyFont="1" applyFill="1" applyBorder="1" applyAlignment="1">
      <alignment horizontal="center"/>
    </xf>
    <xf numFmtId="16" fontId="60" fillId="25" borderId="32" xfId="132" quotePrefix="1" applyNumberFormat="1" applyFont="1" applyFill="1" applyBorder="1" applyAlignment="1">
      <alignment horizontal="center"/>
    </xf>
    <xf numFmtId="16" fontId="60" fillId="25" borderId="32" xfId="132" applyNumberFormat="1" applyFont="1" applyFill="1" applyBorder="1" applyAlignment="1">
      <alignment horizontal="center"/>
    </xf>
    <xf numFmtId="16" fontId="60" fillId="25" borderId="40" xfId="132" quotePrefix="1" applyNumberFormat="1" applyFont="1" applyFill="1" applyBorder="1" applyAlignment="1">
      <alignment horizontal="center"/>
    </xf>
    <xf numFmtId="16" fontId="60" fillId="25" borderId="30" xfId="132" applyNumberFormat="1" applyFont="1" applyFill="1" applyBorder="1" applyAlignment="1">
      <alignment horizontal="center"/>
    </xf>
    <xf numFmtId="16" fontId="75" fillId="25" borderId="35" xfId="133" applyNumberFormat="1" applyFont="1" applyFill="1" applyBorder="1" applyAlignment="1">
      <alignment horizontal="left"/>
    </xf>
    <xf numFmtId="16" fontId="75" fillId="25" borderId="40" xfId="133" applyNumberFormat="1" applyFont="1" applyFill="1" applyBorder="1" applyAlignment="1">
      <alignment horizontal="center"/>
    </xf>
    <xf numFmtId="0" fontId="92" fillId="25" borderId="40" xfId="132" quotePrefix="1" applyFont="1" applyFill="1" applyBorder="1" applyAlignment="1">
      <alignment horizontal="center"/>
    </xf>
    <xf numFmtId="16" fontId="75" fillId="25" borderId="40" xfId="132" applyNumberFormat="1" applyFont="1" applyFill="1" applyBorder="1" applyAlignment="1">
      <alignment horizontal="center"/>
    </xf>
    <xf numFmtId="0" fontId="75" fillId="25" borderId="40" xfId="132" quotePrefix="1" applyFont="1" applyFill="1" applyBorder="1" applyAlignment="1">
      <alignment horizontal="center"/>
    </xf>
    <xf numFmtId="16" fontId="74" fillId="25" borderId="39" xfId="132" quotePrefix="1" applyNumberFormat="1" applyFont="1" applyFill="1" applyBorder="1" applyAlignment="1">
      <alignment horizontal="center"/>
    </xf>
    <xf numFmtId="16" fontId="74" fillId="25" borderId="39" xfId="132" applyNumberFormat="1" applyFont="1" applyFill="1" applyBorder="1" applyAlignment="1">
      <alignment horizontal="center"/>
    </xf>
    <xf numFmtId="0" fontId="44" fillId="25" borderId="29" xfId="132" applyFont="1" applyFill="1" applyBorder="1" applyAlignment="1">
      <alignment horizontal="center" vertical="center"/>
    </xf>
    <xf numFmtId="0" fontId="44" fillId="25" borderId="29" xfId="132" applyFont="1" applyFill="1" applyBorder="1" applyAlignment="1">
      <alignment vertical="center"/>
    </xf>
    <xf numFmtId="16" fontId="44" fillId="25" borderId="23" xfId="132" quotePrefix="1" applyNumberFormat="1" applyFont="1" applyFill="1" applyBorder="1" applyAlignment="1">
      <alignment horizontal="center"/>
    </xf>
    <xf numFmtId="16" fontId="44" fillId="25" borderId="29" xfId="132" applyNumberFormat="1" applyFont="1" applyFill="1" applyBorder="1" applyAlignment="1">
      <alignment horizontal="center"/>
    </xf>
    <xf numFmtId="16" fontId="44" fillId="25" borderId="23" xfId="132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5" borderId="18" xfId="132" applyNumberFormat="1" applyFont="1" applyFill="1" applyBorder="1" applyAlignment="1">
      <alignment horizontal="center"/>
    </xf>
    <xf numFmtId="16" fontId="74" fillId="25" borderId="34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Border="1" applyAlignment="1">
      <alignment horizontal="center"/>
    </xf>
    <xf numFmtId="16" fontId="74" fillId="25" borderId="34" xfId="132" applyNumberFormat="1" applyFont="1" applyFill="1" applyBorder="1" applyAlignment="1">
      <alignment horizontal="center"/>
    </xf>
    <xf numFmtId="16" fontId="60" fillId="25" borderId="23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60" fillId="25" borderId="23" xfId="132" applyNumberFormat="1" applyFont="1" applyFill="1" applyBorder="1" applyAlignment="1">
      <alignment horizontal="center"/>
    </xf>
    <xf numFmtId="16" fontId="60" fillId="25" borderId="38" xfId="132" applyNumberFormat="1" applyFont="1" applyFill="1" applyBorder="1" applyAlignment="1">
      <alignment horizontal="center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18" xfId="132" applyNumberFormat="1" applyFont="1" applyFill="1" applyBorder="1" applyAlignment="1">
      <alignment horizontal="center"/>
    </xf>
    <xf numFmtId="16" fontId="74" fillId="25" borderId="20" xfId="132" applyNumberFormat="1" applyFont="1" applyFill="1" applyBorder="1" applyAlignment="1">
      <alignment horizontal="center"/>
    </xf>
    <xf numFmtId="0" fontId="75" fillId="26" borderId="27" xfId="27" applyFont="1" applyFill="1" applyBorder="1" applyAlignment="1">
      <alignment horizontal="left" vertical="center"/>
    </xf>
    <xf numFmtId="16" fontId="75" fillId="25" borderId="36" xfId="27" quotePrefix="1" applyNumberFormat="1" applyFont="1" applyFill="1" applyBorder="1" applyAlignment="1">
      <alignment horizontal="center" vertical="center"/>
    </xf>
    <xf numFmtId="16" fontId="75" fillId="25" borderId="23" xfId="27" quotePrefix="1" applyNumberFormat="1" applyFont="1" applyFill="1" applyBorder="1" applyAlignment="1">
      <alignment horizontal="center"/>
    </xf>
    <xf numFmtId="16" fontId="61" fillId="25" borderId="24" xfId="27" applyNumberFormat="1" applyFont="1" applyFill="1" applyBorder="1" applyAlignment="1">
      <alignment horizontal="center"/>
    </xf>
    <xf numFmtId="16" fontId="61" fillId="25" borderId="20" xfId="27" quotePrefix="1" applyNumberFormat="1" applyFont="1" applyFill="1" applyBorder="1" applyAlignment="1">
      <alignment horizontal="center"/>
    </xf>
    <xf numFmtId="16" fontId="61" fillId="25" borderId="24" xfId="27" quotePrefix="1" applyNumberFormat="1" applyFont="1" applyFill="1" applyBorder="1" applyAlignment="1">
      <alignment horizontal="center"/>
    </xf>
    <xf numFmtId="16" fontId="63" fillId="25" borderId="22" xfId="27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2" xfId="24" quotePrefix="1" applyNumberFormat="1" applyFont="1" applyFill="1" applyBorder="1" applyAlignment="1">
      <alignment horizontal="center"/>
    </xf>
    <xf numFmtId="165" fontId="44" fillId="26" borderId="35" xfId="133" applyNumberFormat="1" applyFont="1" applyFill="1" applyBorder="1" applyAlignment="1">
      <alignment horizontal="center" vertical="center"/>
    </xf>
    <xf numFmtId="0" fontId="75" fillId="0" borderId="0" xfId="27" applyFont="1" applyBorder="1" applyAlignment="1">
      <alignment horizontal="left" vertical="center"/>
    </xf>
    <xf numFmtId="0" fontId="44" fillId="25" borderId="17" xfId="132" applyFont="1" applyFill="1" applyBorder="1" applyAlignment="1">
      <alignment horizontal="center" vertical="center"/>
    </xf>
    <xf numFmtId="0" fontId="44" fillId="25" borderId="18" xfId="132" applyFont="1" applyFill="1" applyBorder="1" applyAlignment="1">
      <alignment vertical="center"/>
    </xf>
    <xf numFmtId="0" fontId="63" fillId="26" borderId="16" xfId="0" applyFont="1" applyFill="1" applyBorder="1" applyAlignment="1"/>
    <xf numFmtId="16" fontId="47" fillId="25" borderId="20" xfId="133" applyNumberFormat="1" applyFont="1" applyFill="1" applyBorder="1" applyAlignment="1">
      <alignment horizontal="left"/>
    </xf>
    <xf numFmtId="16" fontId="47" fillId="25" borderId="39" xfId="133" applyNumberFormat="1" applyFont="1" applyFill="1" applyBorder="1" applyAlignment="1">
      <alignment horizontal="center"/>
    </xf>
    <xf numFmtId="16" fontId="47" fillId="25" borderId="39" xfId="132" quotePrefix="1" applyNumberFormat="1" applyFont="1" applyFill="1" applyBorder="1" applyAlignment="1">
      <alignment horizontal="center"/>
    </xf>
    <xf numFmtId="16" fontId="47" fillId="25" borderId="39" xfId="0" applyNumberFormat="1" applyFont="1" applyFill="1" applyBorder="1" applyAlignment="1">
      <alignment horizontal="center"/>
    </xf>
    <xf numFmtId="16" fontId="47" fillId="25" borderId="39" xfId="132" applyNumberFormat="1" applyFont="1" applyFill="1" applyBorder="1" applyAlignment="1">
      <alignment horizontal="center"/>
    </xf>
    <xf numFmtId="0" fontId="47" fillId="25" borderId="39" xfId="132" quotePrefix="1" applyFont="1" applyFill="1" applyBorder="1" applyAlignment="1">
      <alignment horizontal="center"/>
    </xf>
    <xf numFmtId="0" fontId="47" fillId="25" borderId="39" xfId="132" applyFont="1" applyFill="1" applyBorder="1" applyAlignment="1">
      <alignment horizontal="center"/>
    </xf>
    <xf numFmtId="16" fontId="47" fillId="25" borderId="33" xfId="133" applyNumberFormat="1" applyFont="1" applyFill="1" applyBorder="1" applyAlignment="1">
      <alignment horizontal="left"/>
    </xf>
    <xf numFmtId="16" fontId="75" fillId="25" borderId="31" xfId="133" applyNumberFormat="1" applyFont="1" applyFill="1" applyBorder="1" applyAlignment="1">
      <alignment horizontal="left"/>
    </xf>
    <xf numFmtId="16" fontId="75" fillId="26" borderId="23" xfId="27" quotePrefix="1" applyNumberFormat="1" applyFont="1" applyFill="1" applyBorder="1" applyAlignment="1">
      <alignment horizontal="center"/>
    </xf>
    <xf numFmtId="0" fontId="61" fillId="25" borderId="25" xfId="27" applyFont="1" applyFill="1" applyBorder="1" applyAlignment="1"/>
    <xf numFmtId="0" fontId="61" fillId="25" borderId="20" xfId="27" applyFont="1" applyFill="1" applyBorder="1" applyAlignment="1"/>
    <xf numFmtId="16" fontId="86" fillId="34" borderId="34" xfId="134" applyNumberFormat="1" applyFont="1" applyFill="1" applyBorder="1" applyAlignment="1">
      <alignment horizontal="center"/>
    </xf>
    <xf numFmtId="0" fontId="86" fillId="25" borderId="33" xfId="134" applyFont="1" applyFill="1" applyBorder="1" applyAlignment="1">
      <alignment horizontal="center"/>
    </xf>
    <xf numFmtId="0" fontId="86" fillId="25" borderId="20" xfId="134" applyFont="1" applyFill="1" applyBorder="1" applyAlignment="1">
      <alignment horizontal="left"/>
    </xf>
    <xf numFmtId="16" fontId="44" fillId="25" borderId="33" xfId="133" quotePrefix="1" applyNumberFormat="1" applyFont="1" applyFill="1" applyBorder="1" applyAlignment="1">
      <alignment horizontal="center"/>
    </xf>
    <xf numFmtId="16" fontId="86" fillId="25" borderId="39" xfId="133" applyNumberFormat="1" applyFont="1" applyFill="1" applyBorder="1" applyAlignment="1">
      <alignment horizontal="center"/>
    </xf>
    <xf numFmtId="16" fontId="61" fillId="26" borderId="24" xfId="27" applyNumberFormat="1" applyFont="1" applyFill="1" applyBorder="1" applyAlignment="1">
      <alignment horizontal="center"/>
    </xf>
    <xf numFmtId="0" fontId="75" fillId="25" borderId="29" xfId="133" applyFont="1" applyFill="1" applyBorder="1" applyAlignment="1">
      <alignment horizontal="center"/>
    </xf>
    <xf numFmtId="0" fontId="75" fillId="25" borderId="29" xfId="133" applyFont="1" applyFill="1" applyBorder="1" applyAlignment="1">
      <alignment horizontal="left"/>
    </xf>
    <xf numFmtId="16" fontId="93" fillId="25" borderId="39" xfId="132" applyNumberFormat="1" applyFont="1" applyFill="1" applyBorder="1" applyAlignment="1">
      <alignment horizontal="center"/>
    </xf>
    <xf numFmtId="16" fontId="93" fillId="25" borderId="39" xfId="132" quotePrefix="1" applyNumberFormat="1" applyFont="1" applyFill="1" applyBorder="1" applyAlignment="1">
      <alignment horizontal="center"/>
    </xf>
    <xf numFmtId="0" fontId="93" fillId="25" borderId="39" xfId="0" quotePrefix="1" applyFont="1" applyFill="1" applyBorder="1" applyAlignment="1">
      <alignment horizontal="center"/>
    </xf>
    <xf numFmtId="0" fontId="93" fillId="0" borderId="0" xfId="132" applyFont="1"/>
    <xf numFmtId="0" fontId="74" fillId="25" borderId="0" xfId="0" applyFont="1" applyFill="1"/>
    <xf numFmtId="0" fontId="60" fillId="25" borderId="0" xfId="0" applyFont="1" applyFill="1"/>
    <xf numFmtId="0" fontId="44" fillId="33" borderId="37" xfId="134" applyFont="1" applyFill="1" applyBorder="1" applyAlignment="1">
      <alignment vertical="center"/>
    </xf>
    <xf numFmtId="0" fontId="44" fillId="29" borderId="26" xfId="133" applyFont="1" applyFill="1" applyBorder="1" applyAlignment="1">
      <alignment vertical="center"/>
    </xf>
    <xf numFmtId="0" fontId="44" fillId="27" borderId="36" xfId="132" applyFont="1" applyFill="1" applyBorder="1" applyAlignment="1">
      <alignment vertical="center"/>
    </xf>
    <xf numFmtId="0" fontId="93" fillId="25" borderId="0" xfId="0" applyFont="1" applyFill="1"/>
    <xf numFmtId="0" fontId="44" fillId="26" borderId="36" xfId="132" applyFont="1" applyFill="1" applyBorder="1" applyAlignment="1">
      <alignment horizontal="center" vertical="center" wrapText="1"/>
    </xf>
    <xf numFmtId="16" fontId="44" fillId="26" borderId="40" xfId="133" applyNumberFormat="1" applyFont="1" applyFill="1" applyBorder="1" applyAlignment="1">
      <alignment horizontal="center" vertical="center"/>
    </xf>
    <xf numFmtId="166" fontId="46" fillId="26" borderId="35" xfId="0" applyNumberFormat="1" applyFont="1" applyFill="1" applyBorder="1" applyAlignment="1">
      <alignment horizontal="center" vertical="center"/>
    </xf>
    <xf numFmtId="165" fontId="45" fillId="24" borderId="33" xfId="133" applyNumberFormat="1" applyFont="1" applyFill="1" applyBorder="1" applyAlignment="1">
      <alignment horizontal="center" vertical="center"/>
    </xf>
    <xf numFmtId="165" fontId="45" fillId="26" borderId="43" xfId="133" applyNumberFormat="1" applyFont="1" applyFill="1" applyBorder="1" applyAlignment="1">
      <alignment horizontal="center" vertical="center"/>
    </xf>
    <xf numFmtId="16" fontId="44" fillId="0" borderId="25" xfId="0" applyNumberFormat="1" applyFont="1" applyBorder="1"/>
    <xf numFmtId="16" fontId="44" fillId="0" borderId="19" xfId="0" applyNumberFormat="1" applyFont="1" applyBorder="1"/>
    <xf numFmtId="16" fontId="44" fillId="0" borderId="20" xfId="0" applyNumberFormat="1" applyFont="1" applyBorder="1" applyAlignment="1">
      <alignment horizontal="left"/>
    </xf>
    <xf numFmtId="0" fontId="74" fillId="26" borderId="17" xfId="132" applyFont="1" applyFill="1" applyBorder="1" applyAlignment="1">
      <alignment horizontal="center" vertical="center"/>
    </xf>
    <xf numFmtId="0" fontId="74" fillId="26" borderId="18" xfId="132" applyFont="1" applyFill="1" applyBorder="1" applyAlignment="1">
      <alignment vertical="center"/>
    </xf>
    <xf numFmtId="0" fontId="74" fillId="25" borderId="43" xfId="0" applyFont="1" applyFill="1" applyBorder="1"/>
    <xf numFmtId="16" fontId="75" fillId="25" borderId="23" xfId="133" applyNumberFormat="1" applyFont="1" applyFill="1" applyBorder="1" applyAlignment="1">
      <alignment horizontal="center"/>
    </xf>
    <xf numFmtId="16" fontId="75" fillId="25" borderId="17" xfId="133" applyNumberFormat="1" applyFont="1" applyFill="1" applyBorder="1" applyAlignment="1">
      <alignment horizontal="center"/>
    </xf>
    <xf numFmtId="16" fontId="44" fillId="25" borderId="38" xfId="133" quotePrefix="1" applyNumberFormat="1" applyFont="1" applyFill="1" applyBorder="1" applyAlignment="1">
      <alignment horizontal="center"/>
    </xf>
    <xf numFmtId="0" fontId="60" fillId="25" borderId="0" xfId="0" applyFont="1" applyFill="1" applyAlignment="1">
      <alignment wrapText="1"/>
    </xf>
    <xf numFmtId="0" fontId="47" fillId="0" borderId="20" xfId="25" applyFont="1" applyFill="1" applyBorder="1" applyAlignment="1">
      <alignment horizontal="left"/>
    </xf>
    <xf numFmtId="0" fontId="86" fillId="25" borderId="0" xfId="134" applyFont="1" applyFill="1" applyBorder="1" applyAlignment="1">
      <alignment horizontal="center"/>
    </xf>
    <xf numFmtId="16" fontId="86" fillId="25" borderId="34" xfId="134" applyNumberFormat="1" applyFont="1" applyFill="1" applyBorder="1" applyAlignment="1">
      <alignment horizontal="center"/>
    </xf>
    <xf numFmtId="0" fontId="44" fillId="0" borderId="27" xfId="132" applyFont="1" applyFill="1" applyBorder="1" applyAlignment="1">
      <alignment horizontal="center" vertical="center"/>
    </xf>
    <xf numFmtId="16" fontId="87" fillId="34" borderId="14" xfId="133" applyNumberFormat="1" applyFont="1" applyFill="1" applyBorder="1" applyAlignment="1">
      <alignment horizontal="center" vertical="center"/>
    </xf>
    <xf numFmtId="0" fontId="60" fillId="25" borderId="31" xfId="0" applyFont="1" applyFill="1" applyBorder="1" applyAlignment="1">
      <alignment horizontal="left"/>
    </xf>
    <xf numFmtId="0" fontId="60" fillId="25" borderId="35" xfId="0" applyFont="1" applyFill="1" applyBorder="1"/>
    <xf numFmtId="166" fontId="47" fillId="25" borderId="39" xfId="0" applyNumberFormat="1" applyFont="1" applyFill="1" applyBorder="1" applyAlignment="1">
      <alignment horizontal="center" vertical="center"/>
    </xf>
    <xf numFmtId="165" fontId="44" fillId="26" borderId="0" xfId="133" applyNumberFormat="1" applyFont="1" applyFill="1" applyBorder="1" applyAlignment="1">
      <alignment horizontal="center" vertical="center"/>
    </xf>
    <xf numFmtId="165" fontId="44" fillId="26" borderId="32" xfId="133" applyNumberFormat="1" applyFont="1" applyFill="1" applyBorder="1" applyAlignment="1">
      <alignment horizontal="left" vertical="center"/>
    </xf>
    <xf numFmtId="0" fontId="47" fillId="25" borderId="44" xfId="25" applyFont="1" applyFill="1" applyBorder="1" applyAlignment="1">
      <alignment horizontal="center"/>
    </xf>
    <xf numFmtId="165" fontId="47" fillId="24" borderId="38" xfId="133" applyNumberFormat="1" applyFont="1" applyFill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16" fontId="47" fillId="26" borderId="42" xfId="133" applyNumberFormat="1" applyFont="1" applyFill="1" applyBorder="1" applyAlignment="1">
      <alignment horizontal="center" vertical="center"/>
    </xf>
    <xf numFmtId="16" fontId="47" fillId="26" borderId="41" xfId="133" applyNumberFormat="1" applyFont="1" applyFill="1" applyBorder="1" applyAlignment="1">
      <alignment horizontal="center" vertical="center"/>
    </xf>
    <xf numFmtId="0" fontId="47" fillId="24" borderId="0" xfId="135" applyFont="1" applyFill="1" applyBorder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6" xfId="134" applyFont="1" applyFill="1" applyBorder="1" applyAlignment="1">
      <alignment horizontal="center" vertical="center" wrapText="1"/>
    </xf>
    <xf numFmtId="0" fontId="44" fillId="25" borderId="36" xfId="134" applyFont="1" applyFill="1" applyBorder="1" applyAlignment="1">
      <alignment horizontal="center" vertical="center"/>
    </xf>
    <xf numFmtId="0" fontId="44" fillId="27" borderId="36" xfId="134" applyFont="1" applyFill="1" applyBorder="1" applyAlignment="1">
      <alignment horizontal="center" vertical="center"/>
    </xf>
    <xf numFmtId="0" fontId="44" fillId="25" borderId="39" xfId="134" applyFont="1" applyFill="1" applyBorder="1" applyAlignment="1">
      <alignment horizontal="center" vertical="center"/>
    </xf>
    <xf numFmtId="0" fontId="44" fillId="27" borderId="39" xfId="134" applyFont="1" applyFill="1" applyBorder="1" applyAlignment="1">
      <alignment horizontal="center" vertical="center"/>
    </xf>
    <xf numFmtId="0" fontId="44" fillId="26" borderId="36" xfId="132" applyFont="1" applyFill="1" applyBorder="1" applyAlignment="1">
      <alignment horizontal="center" vertical="center"/>
    </xf>
    <xf numFmtId="0" fontId="44" fillId="0" borderId="38" xfId="132" applyFont="1" applyFill="1" applyBorder="1" applyAlignment="1">
      <alignment horizontal="center" vertical="center"/>
    </xf>
    <xf numFmtId="166" fontId="74" fillId="0" borderId="38" xfId="0" applyNumberFormat="1" applyFont="1" applyFill="1" applyBorder="1" applyAlignment="1">
      <alignment vertical="center"/>
    </xf>
    <xf numFmtId="166" fontId="74" fillId="0" borderId="44" xfId="0" applyNumberFormat="1" applyFont="1" applyFill="1" applyBorder="1" applyAlignment="1">
      <alignment vertical="center"/>
    </xf>
    <xf numFmtId="0" fontId="5" fillId="0" borderId="44" xfId="132" applyFont="1" applyBorder="1" applyAlignment="1"/>
    <xf numFmtId="0" fontId="5" fillId="0" borderId="45" xfId="132" applyFont="1" applyBorder="1" applyAlignment="1"/>
    <xf numFmtId="0" fontId="5" fillId="0" borderId="38" xfId="132" applyFont="1" applyBorder="1" applyAlignment="1">
      <alignment horizontal="left"/>
    </xf>
    <xf numFmtId="0" fontId="5" fillId="0" borderId="46" xfId="132" applyFont="1" applyBorder="1"/>
    <xf numFmtId="0" fontId="43" fillId="0" borderId="0" xfId="132" applyFont="1"/>
    <xf numFmtId="16" fontId="74" fillId="0" borderId="33" xfId="0" applyNumberFormat="1" applyFont="1" applyBorder="1"/>
    <xf numFmtId="16" fontId="74" fillId="0" borderId="43" xfId="0" applyNumberFormat="1" applyFont="1" applyBorder="1" applyAlignment="1">
      <alignment horizontal="left"/>
    </xf>
    <xf numFmtId="166" fontId="74" fillId="0" borderId="39" xfId="0" applyNumberFormat="1" applyFont="1" applyFill="1" applyBorder="1" applyAlignment="1">
      <alignment horizontal="center" vertical="center"/>
    </xf>
    <xf numFmtId="166" fontId="74" fillId="0" borderId="33" xfId="0" applyNumberFormat="1" applyFont="1" applyFill="1" applyBorder="1" applyAlignment="1">
      <alignment horizontal="center" vertical="center"/>
    </xf>
    <xf numFmtId="0" fontId="43" fillId="25" borderId="33" xfId="132" applyFont="1" applyFill="1" applyBorder="1" applyAlignment="1"/>
    <xf numFmtId="0" fontId="43" fillId="25" borderId="0" xfId="132" applyFont="1" applyFill="1" applyBorder="1" applyAlignment="1"/>
    <xf numFmtId="16" fontId="43" fillId="25" borderId="39" xfId="132" quotePrefix="1" applyNumberFormat="1" applyFont="1" applyFill="1" applyBorder="1" applyAlignment="1">
      <alignment horizontal="center"/>
    </xf>
    <xf numFmtId="16" fontId="43" fillId="26" borderId="43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1" xfId="0" applyFont="1" applyBorder="1" applyAlignment="1">
      <alignment vertical="center"/>
    </xf>
    <xf numFmtId="0" fontId="74" fillId="0" borderId="35" xfId="0" applyFont="1" applyBorder="1" applyAlignment="1">
      <alignment horizontal="left" vertical="center"/>
    </xf>
    <xf numFmtId="166" fontId="74" fillId="0" borderId="40" xfId="0" applyNumberFormat="1" applyFont="1" applyFill="1" applyBorder="1" applyAlignment="1">
      <alignment vertical="center"/>
    </xf>
    <xf numFmtId="166" fontId="74" fillId="0" borderId="31" xfId="0" applyNumberFormat="1" applyFont="1" applyFill="1" applyBorder="1" applyAlignment="1">
      <alignment vertical="center"/>
    </xf>
    <xf numFmtId="0" fontId="63" fillId="26" borderId="31" xfId="0" applyFont="1" applyFill="1" applyBorder="1" applyAlignment="1"/>
    <xf numFmtId="0" fontId="63" fillId="26" borderId="32" xfId="0" applyFont="1" applyFill="1" applyBorder="1" applyAlignment="1"/>
    <xf numFmtId="16" fontId="63" fillId="25" borderId="40" xfId="132" applyNumberFormat="1" applyFont="1" applyFill="1" applyBorder="1" applyAlignment="1">
      <alignment horizontal="center"/>
    </xf>
    <xf numFmtId="16" fontId="63" fillId="25" borderId="35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4" xfId="0" applyFont="1" applyBorder="1" applyAlignment="1">
      <alignment vertical="center"/>
    </xf>
    <xf numFmtId="0" fontId="74" fillId="0" borderId="46" xfId="0" applyFont="1" applyBorder="1" applyAlignment="1">
      <alignment horizontal="left" vertical="center"/>
    </xf>
    <xf numFmtId="166" fontId="74" fillId="26" borderId="44" xfId="0" applyNumberFormat="1" applyFont="1" applyFill="1" applyBorder="1" applyAlignment="1">
      <alignment vertical="center"/>
    </xf>
    <xf numFmtId="0" fontId="43" fillId="0" borderId="0" xfId="132" applyFont="1" applyBorder="1"/>
    <xf numFmtId="0" fontId="61" fillId="0" borderId="0" xfId="132" applyFont="1" applyBorder="1"/>
    <xf numFmtId="166" fontId="74" fillId="26" borderId="31" xfId="0" applyNumberFormat="1" applyFont="1" applyFill="1" applyBorder="1" applyAlignment="1">
      <alignment vertical="center"/>
    </xf>
    <xf numFmtId="166" fontId="74" fillId="26" borderId="38" xfId="0" applyNumberFormat="1" applyFont="1" applyFill="1" applyBorder="1" applyAlignment="1">
      <alignment vertical="center"/>
    </xf>
    <xf numFmtId="166" fontId="74" fillId="26" borderId="40" xfId="0" applyNumberFormat="1" applyFont="1" applyFill="1" applyBorder="1" applyAlignment="1">
      <alignment vertical="center"/>
    </xf>
    <xf numFmtId="0" fontId="61" fillId="26" borderId="0" xfId="132" applyFont="1" applyFill="1" applyBorder="1"/>
    <xf numFmtId="16" fontId="63" fillId="0" borderId="0" xfId="132" applyNumberFormat="1" applyFont="1" applyFill="1" applyBorder="1" applyAlignment="1">
      <alignment horizontal="center"/>
    </xf>
    <xf numFmtId="16" fontId="63" fillId="0" borderId="0" xfId="133" quotePrefix="1" applyNumberFormat="1" applyFont="1" applyBorder="1" applyAlignment="1">
      <alignment horizontal="center"/>
    </xf>
    <xf numFmtId="0" fontId="5" fillId="25" borderId="0" xfId="133" applyFont="1" applyFill="1" applyBorder="1" applyAlignment="1">
      <alignment horizontal="left"/>
    </xf>
    <xf numFmtId="0" fontId="61" fillId="0" borderId="0" xfId="132" applyFont="1" applyAlignment="1"/>
    <xf numFmtId="0" fontId="46" fillId="24" borderId="0" xfId="135" applyFont="1" applyFill="1" applyBorder="1" applyAlignment="1">
      <alignment vertical="center"/>
    </xf>
    <xf numFmtId="0" fontId="71" fillId="24" borderId="0" xfId="135" applyFont="1" applyFill="1" applyBorder="1" applyAlignment="1">
      <alignment horizontal="left" vertical="center"/>
    </xf>
    <xf numFmtId="165" fontId="71" fillId="25" borderId="0" xfId="133" applyNumberFormat="1" applyFont="1" applyFill="1" applyBorder="1" applyAlignment="1">
      <alignment horizontal="left"/>
    </xf>
    <xf numFmtId="0" fontId="7" fillId="0" borderId="0" xfId="132" applyFont="1" applyAlignment="1">
      <alignment vertical="center"/>
    </xf>
    <xf numFmtId="16" fontId="75" fillId="25" borderId="36" xfId="27" quotePrefix="1" applyNumberFormat="1" applyFont="1" applyFill="1" applyBorder="1" applyAlignment="1">
      <alignment horizontal="center" vertical="center"/>
    </xf>
    <xf numFmtId="16" fontId="75" fillId="25" borderId="18" xfId="27" quotePrefix="1" applyNumberFormat="1" applyFont="1" applyFill="1" applyBorder="1" applyAlignment="1">
      <alignment horizontal="center"/>
    </xf>
    <xf numFmtId="0" fontId="75" fillId="0" borderId="0" xfId="27" applyFont="1"/>
    <xf numFmtId="0" fontId="75" fillId="25" borderId="17" xfId="27" applyFont="1" applyFill="1" applyBorder="1" applyAlignment="1"/>
    <xf numFmtId="0" fontId="75" fillId="25" borderId="18" xfId="27" applyFont="1" applyFill="1" applyBorder="1" applyAlignment="1"/>
    <xf numFmtId="0" fontId="44" fillId="27" borderId="36" xfId="27" applyFont="1" applyFill="1" applyBorder="1" applyAlignment="1">
      <alignment vertical="center"/>
    </xf>
    <xf numFmtId="0" fontId="75" fillId="26" borderId="37" xfId="27" applyFont="1" applyFill="1" applyBorder="1" applyAlignment="1">
      <alignment horizontal="left"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166" fontId="45" fillId="26" borderId="39" xfId="0" applyNumberFormat="1" applyFont="1" applyFill="1" applyBorder="1" applyAlignment="1">
      <alignment horizontal="center" vertical="center"/>
    </xf>
    <xf numFmtId="16" fontId="45" fillId="26" borderId="39" xfId="133" applyNumberFormat="1" applyFont="1" applyFill="1" applyBorder="1" applyAlignment="1">
      <alignment horizontal="center" vertical="center"/>
    </xf>
    <xf numFmtId="166" fontId="45" fillId="26" borderId="20" xfId="0" applyNumberFormat="1" applyFont="1" applyFill="1" applyBorder="1" applyAlignment="1">
      <alignment horizontal="center" vertical="center"/>
    </xf>
    <xf numFmtId="166" fontId="45" fillId="26" borderId="33" xfId="0" applyNumberFormat="1" applyFont="1" applyFill="1" applyBorder="1" applyAlignment="1">
      <alignment horizontal="center" vertical="center"/>
    </xf>
    <xf numFmtId="0" fontId="47" fillId="25" borderId="39" xfId="0" applyFont="1" applyFill="1" applyBorder="1" applyAlignment="1">
      <alignment horizontal="center" vertical="center" wrapText="1"/>
    </xf>
    <xf numFmtId="16" fontId="75" fillId="25" borderId="35" xfId="133" applyNumberFormat="1" applyFont="1" applyFill="1" applyBorder="1" applyAlignment="1">
      <alignment horizontal="left" wrapText="1"/>
    </xf>
    <xf numFmtId="0" fontId="94" fillId="28" borderId="0" xfId="133" applyFont="1" applyFill="1"/>
    <xf numFmtId="0" fontId="94" fillId="26" borderId="32" xfId="134" applyFont="1" applyFill="1" applyBorder="1" applyAlignment="1">
      <alignment horizontal="center"/>
    </xf>
    <xf numFmtId="0" fontId="94" fillId="26" borderId="32" xfId="134" applyFont="1" applyFill="1" applyBorder="1" applyAlignment="1">
      <alignment horizontal="left"/>
    </xf>
    <xf numFmtId="16" fontId="94" fillId="34" borderId="22" xfId="134" applyNumberFormat="1" applyFont="1" applyFill="1" applyBorder="1" applyAlignment="1">
      <alignment horizontal="center"/>
    </xf>
    <xf numFmtId="16" fontId="94" fillId="34" borderId="16" xfId="133" applyNumberFormat="1" applyFont="1" applyFill="1" applyBorder="1" applyAlignment="1">
      <alignment horizontal="center"/>
    </xf>
    <xf numFmtId="16" fontId="94" fillId="34" borderId="40" xfId="133" quotePrefix="1" applyNumberFormat="1" applyFont="1" applyFill="1" applyBorder="1" applyAlignment="1">
      <alignment horizontal="center"/>
    </xf>
    <xf numFmtId="0" fontId="94" fillId="26" borderId="35" xfId="134" applyFont="1" applyFill="1" applyBorder="1" applyAlignment="1">
      <alignment horizontal="left"/>
    </xf>
    <xf numFmtId="0" fontId="94" fillId="26" borderId="31" xfId="134" applyFont="1" applyFill="1" applyBorder="1" applyAlignment="1">
      <alignment horizontal="center"/>
    </xf>
    <xf numFmtId="0" fontId="74" fillId="25" borderId="33" xfId="0" applyFont="1" applyFill="1" applyBorder="1" applyAlignment="1">
      <alignment wrapText="1"/>
    </xf>
    <xf numFmtId="16" fontId="75" fillId="25" borderId="31" xfId="133" applyNumberFormat="1" applyFont="1" applyFill="1" applyBorder="1" applyAlignment="1">
      <alignment horizontal="left" wrapText="1"/>
    </xf>
    <xf numFmtId="0" fontId="86" fillId="25" borderId="0" xfId="134" applyFont="1" applyFill="1" applyBorder="1" applyAlignment="1">
      <alignment horizontal="left"/>
    </xf>
    <xf numFmtId="0" fontId="74" fillId="25" borderId="0" xfId="0" applyFont="1" applyFill="1" applyAlignment="1">
      <alignment horizontal="left"/>
    </xf>
    <xf numFmtId="0" fontId="60" fillId="25" borderId="32" xfId="0" quotePrefix="1" applyFont="1" applyFill="1" applyBorder="1" applyAlignment="1">
      <alignment horizontal="center" vertical="center"/>
    </xf>
    <xf numFmtId="16" fontId="60" fillId="25" borderId="40" xfId="132" applyNumberFormat="1" applyFont="1" applyFill="1" applyBorder="1" applyAlignment="1">
      <alignment horizontal="center"/>
    </xf>
    <xf numFmtId="0" fontId="47" fillId="25" borderId="46" xfId="25" applyFont="1" applyFill="1" applyBorder="1" applyAlignment="1">
      <alignment horizontal="center"/>
    </xf>
    <xf numFmtId="165" fontId="47" fillId="25" borderId="38" xfId="133" applyNumberFormat="1" applyFont="1" applyFill="1" applyBorder="1" applyAlignment="1">
      <alignment horizontal="center" vertical="center"/>
    </xf>
    <xf numFmtId="166" fontId="45" fillId="25" borderId="39" xfId="0" quotePrefix="1" applyNumberFormat="1" applyFont="1" applyFill="1" applyBorder="1" applyAlignment="1">
      <alignment horizontal="center" vertical="center"/>
    </xf>
    <xf numFmtId="166" fontId="45" fillId="25" borderId="39" xfId="0" applyNumberFormat="1" applyFont="1" applyFill="1" applyBorder="1" applyAlignment="1">
      <alignment horizontal="center" vertical="center"/>
    </xf>
    <xf numFmtId="166" fontId="44" fillId="25" borderId="39" xfId="0" quotePrefix="1" applyNumberFormat="1" applyFont="1" applyFill="1" applyBorder="1" applyAlignment="1">
      <alignment horizontal="center" vertical="center"/>
    </xf>
    <xf numFmtId="166" fontId="46" fillId="25" borderId="40" xfId="0" applyNumberFormat="1" applyFont="1" applyFill="1" applyBorder="1" applyAlignment="1">
      <alignment horizontal="center" vertical="center"/>
    </xf>
    <xf numFmtId="166" fontId="47" fillId="26" borderId="18" xfId="0" applyNumberFormat="1" applyFont="1" applyFill="1" applyBorder="1" applyAlignment="1">
      <alignment horizontal="center" vertical="center"/>
    </xf>
    <xf numFmtId="166" fontId="47" fillId="25" borderId="17" xfId="0" applyNumberFormat="1" applyFont="1" applyFill="1" applyBorder="1" applyAlignment="1">
      <alignment horizontal="center" vertical="center"/>
    </xf>
    <xf numFmtId="0" fontId="75" fillId="25" borderId="33" xfId="0" applyFont="1" applyFill="1" applyBorder="1" applyAlignment="1">
      <alignment horizontal="center" vertical="center" wrapText="1"/>
    </xf>
    <xf numFmtId="165" fontId="45" fillId="25" borderId="43" xfId="133" applyNumberFormat="1" applyFont="1" applyFill="1" applyBorder="1" applyAlignment="1">
      <alignment horizontal="center" vertical="center"/>
    </xf>
    <xf numFmtId="166" fontId="46" fillId="25" borderId="31" xfId="0" applyNumberFormat="1" applyFont="1" applyFill="1" applyBorder="1" applyAlignment="1">
      <alignment horizontal="center" vertical="center"/>
    </xf>
    <xf numFmtId="0" fontId="47" fillId="25" borderId="44" xfId="25" applyFont="1" applyFill="1" applyBorder="1" applyAlignment="1">
      <alignment horizontal="center" wrapText="1"/>
    </xf>
    <xf numFmtId="166" fontId="45" fillId="25" borderId="34" xfId="0" applyNumberFormat="1" applyFont="1" applyFill="1" applyBorder="1" applyAlignment="1">
      <alignment horizontal="center" vertical="center"/>
    </xf>
    <xf numFmtId="166" fontId="46" fillId="25" borderId="34" xfId="0" applyNumberFormat="1" applyFont="1" applyFill="1" applyBorder="1" applyAlignment="1">
      <alignment horizontal="center" vertical="center"/>
    </xf>
    <xf numFmtId="166" fontId="46" fillId="25" borderId="0" xfId="0" applyNumberFormat="1" applyFont="1" applyFill="1" applyBorder="1" applyAlignment="1">
      <alignment horizontal="center" vertical="center"/>
    </xf>
    <xf numFmtId="166" fontId="46" fillId="25" borderId="39" xfId="0" applyNumberFormat="1" applyFont="1" applyFill="1" applyBorder="1" applyAlignment="1">
      <alignment horizontal="center" vertical="center"/>
    </xf>
    <xf numFmtId="166" fontId="45" fillId="25" borderId="40" xfId="0" applyNumberFormat="1" applyFont="1" applyFill="1" applyBorder="1" applyAlignment="1">
      <alignment horizontal="center" vertical="center"/>
    </xf>
    <xf numFmtId="166" fontId="46" fillId="25" borderId="32" xfId="0" applyNumberFormat="1" applyFont="1" applyFill="1" applyBorder="1" applyAlignment="1">
      <alignment horizontal="center" vertical="center"/>
    </xf>
    <xf numFmtId="166" fontId="46" fillId="25" borderId="22" xfId="0" applyNumberFormat="1" applyFont="1" applyFill="1" applyBorder="1" applyAlignment="1">
      <alignment horizontal="center" vertical="center"/>
    </xf>
    <xf numFmtId="166" fontId="45" fillId="25" borderId="0" xfId="0" applyNumberFormat="1" applyFont="1" applyFill="1" applyBorder="1" applyAlignment="1">
      <alignment horizontal="center" vertical="center"/>
    </xf>
    <xf numFmtId="0" fontId="93" fillId="25" borderId="0" xfId="0" applyFont="1" applyFill="1" applyAlignment="1">
      <alignment horizontal="left"/>
    </xf>
    <xf numFmtId="0" fontId="47" fillId="25" borderId="33" xfId="25" applyFont="1" applyFill="1" applyBorder="1" applyAlignment="1">
      <alignment horizontal="center" wrapText="1"/>
    </xf>
    <xf numFmtId="0" fontId="44" fillId="28" borderId="44" xfId="134" applyFont="1" applyFill="1" applyBorder="1" applyAlignment="1">
      <alignment vertical="center" wrapText="1"/>
    </xf>
    <xf numFmtId="0" fontId="44" fillId="29" borderId="38" xfId="134" applyFont="1" applyFill="1" applyBorder="1" applyAlignment="1">
      <alignment horizontal="center" vertical="center" wrapText="1"/>
    </xf>
    <xf numFmtId="0" fontId="44" fillId="28" borderId="44" xfId="134" applyFont="1" applyFill="1" applyBorder="1" applyAlignment="1">
      <alignment vertical="center"/>
    </xf>
    <xf numFmtId="165" fontId="47" fillId="25" borderId="33" xfId="133" applyNumberFormat="1" applyFont="1" applyFill="1" applyBorder="1" applyAlignment="1">
      <alignment horizontal="center" vertical="center"/>
    </xf>
    <xf numFmtId="0" fontId="45" fillId="24" borderId="33" xfId="0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16" fontId="74" fillId="25" borderId="33" xfId="0" applyNumberFormat="1" applyFont="1" applyFill="1" applyBorder="1"/>
    <xf numFmtId="16" fontId="74" fillId="25" borderId="43" xfId="0" applyNumberFormat="1" applyFont="1" applyFill="1" applyBorder="1" applyAlignment="1">
      <alignment horizontal="left"/>
    </xf>
    <xf numFmtId="166" fontId="74" fillId="25" borderId="39" xfId="0" applyNumberFormat="1" applyFont="1" applyFill="1" applyBorder="1" applyAlignment="1">
      <alignment horizontal="center" vertical="center"/>
    </xf>
    <xf numFmtId="166" fontId="74" fillId="25" borderId="33" xfId="0" applyNumberFormat="1" applyFont="1" applyFill="1" applyBorder="1" applyAlignment="1">
      <alignment horizontal="center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27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6" fontId="44" fillId="25" borderId="14" xfId="0" applyNumberFormat="1" applyFont="1" applyFill="1" applyBorder="1" applyAlignment="1">
      <alignment horizontal="center" vertical="center"/>
    </xf>
    <xf numFmtId="16" fontId="44" fillId="25" borderId="26" xfId="24" applyNumberFormat="1" applyFont="1" applyFill="1" applyBorder="1" applyAlignment="1">
      <alignment horizontal="center" vertical="center"/>
    </xf>
    <xf numFmtId="16" fontId="74" fillId="25" borderId="26" xfId="24" applyNumberFormat="1" applyFont="1" applyFill="1" applyBorder="1" applyAlignment="1">
      <alignment horizontal="left" vertical="center"/>
    </xf>
    <xf numFmtId="16" fontId="74" fillId="25" borderId="27" xfId="24" applyNumberFormat="1" applyFont="1" applyFill="1" applyBorder="1" applyAlignment="1">
      <alignment horizontal="left" vertical="center"/>
    </xf>
    <xf numFmtId="16" fontId="74" fillId="25" borderId="14" xfId="24" applyNumberFormat="1" applyFont="1" applyFill="1" applyBorder="1" applyAlignment="1">
      <alignment horizontal="center" vertical="center"/>
    </xf>
    <xf numFmtId="166" fontId="74" fillId="25" borderId="14" xfId="0" applyNumberFormat="1" applyFont="1" applyFill="1" applyBorder="1" applyAlignment="1">
      <alignment horizontal="center" vertical="center"/>
    </xf>
    <xf numFmtId="16" fontId="74" fillId="25" borderId="26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16" fontId="74" fillId="25" borderId="25" xfId="24" applyNumberFormat="1" applyFont="1" applyFill="1" applyBorder="1" applyAlignment="1">
      <alignment horizontal="left" vertical="center"/>
    </xf>
    <xf numFmtId="16" fontId="74" fillId="25" borderId="20" xfId="24" applyNumberFormat="1" applyFont="1" applyFill="1" applyBorder="1" applyAlignment="1">
      <alignment horizontal="left" vertical="center"/>
    </xf>
    <xf numFmtId="0" fontId="63" fillId="26" borderId="16" xfId="0" applyFont="1" applyFill="1" applyBorder="1" applyAlignment="1">
      <alignment wrapText="1"/>
    </xf>
    <xf numFmtId="0" fontId="60" fillId="25" borderId="31" xfId="0" applyFont="1" applyFill="1" applyBorder="1" applyAlignment="1">
      <alignment horizontal="left" vertical="center" wrapText="1"/>
    </xf>
    <xf numFmtId="0" fontId="74" fillId="25" borderId="0" xfId="0" applyFont="1" applyFill="1" applyAlignment="1">
      <alignment wrapText="1"/>
    </xf>
    <xf numFmtId="0" fontId="44" fillId="35" borderId="0" xfId="0" applyFont="1" applyFill="1"/>
    <xf numFmtId="16" fontId="44" fillId="35" borderId="39" xfId="132" applyNumberFormat="1" applyFont="1" applyFill="1" applyBorder="1" applyAlignment="1">
      <alignment horizontal="center"/>
    </xf>
    <xf numFmtId="16" fontId="44" fillId="35" borderId="39" xfId="132" quotePrefix="1" applyNumberFormat="1" applyFont="1" applyFill="1" applyBorder="1" applyAlignment="1">
      <alignment horizontal="center"/>
    </xf>
    <xf numFmtId="16" fontId="44" fillId="35" borderId="39" xfId="0" applyNumberFormat="1" applyFont="1" applyFill="1" applyBorder="1" applyAlignment="1">
      <alignment horizontal="center" vertical="center" wrapText="1"/>
    </xf>
    <xf numFmtId="0" fontId="44" fillId="35" borderId="39" xfId="0" quotePrefix="1" applyFont="1" applyFill="1" applyBorder="1" applyAlignment="1">
      <alignment horizontal="center"/>
    </xf>
    <xf numFmtId="0" fontId="44" fillId="35" borderId="39" xfId="132" quotePrefix="1" applyFont="1" applyFill="1" applyBorder="1" applyAlignment="1">
      <alignment horizontal="center"/>
    </xf>
    <xf numFmtId="0" fontId="44" fillId="35" borderId="0" xfId="0" applyFont="1" applyFill="1" applyAlignment="1">
      <alignment wrapText="1"/>
    </xf>
    <xf numFmtId="0" fontId="61" fillId="25" borderId="20" xfId="27" applyFont="1" applyFill="1" applyBorder="1" applyAlignment="1">
      <alignment wrapText="1"/>
    </xf>
    <xf numFmtId="0" fontId="63" fillId="26" borderId="21" xfId="0" applyFont="1" applyFill="1" applyBorder="1" applyAlignment="1">
      <alignment wrapText="1"/>
    </xf>
    <xf numFmtId="0" fontId="5" fillId="25" borderId="47" xfId="134" applyFont="1" applyFill="1" applyBorder="1" applyAlignment="1">
      <alignment horizontal="left"/>
    </xf>
    <xf numFmtId="0" fontId="5" fillId="25" borderId="48" xfId="134" applyFont="1" applyFill="1" applyBorder="1" applyAlignment="1">
      <alignment horizontal="left"/>
    </xf>
    <xf numFmtId="0" fontId="5" fillId="25" borderId="49" xfId="134" applyFont="1" applyFill="1" applyBorder="1" applyAlignment="1">
      <alignment horizontal="right"/>
    </xf>
    <xf numFmtId="165" fontId="44" fillId="24" borderId="33" xfId="133" applyNumberFormat="1" applyFont="1" applyFill="1" applyBorder="1" applyAlignment="1">
      <alignment horizontal="center" vertical="center" wrapText="1"/>
    </xf>
    <xf numFmtId="0" fontId="47" fillId="25" borderId="0" xfId="25" applyFont="1" applyFill="1" applyBorder="1" applyAlignment="1">
      <alignment horizontal="center" wrapText="1"/>
    </xf>
    <xf numFmtId="165" fontId="45" fillId="26" borderId="0" xfId="133" applyNumberFormat="1" applyFont="1" applyFill="1" applyBorder="1" applyAlignment="1">
      <alignment horizontal="center" vertical="center" wrapText="1"/>
    </xf>
    <xf numFmtId="0" fontId="5" fillId="25" borderId="39" xfId="134" applyFont="1" applyFill="1" applyBorder="1" applyAlignment="1">
      <alignment horizontal="right"/>
    </xf>
    <xf numFmtId="0" fontId="93" fillId="25" borderId="0" xfId="0" applyFont="1" applyFill="1" applyAlignment="1">
      <alignment wrapText="1"/>
    </xf>
    <xf numFmtId="0" fontId="74" fillId="25" borderId="20" xfId="0" applyFont="1" applyFill="1" applyBorder="1" applyAlignment="1">
      <alignment wrapText="1"/>
    </xf>
    <xf numFmtId="0" fontId="75" fillId="25" borderId="20" xfId="0" applyFont="1" applyFill="1" applyBorder="1" applyAlignment="1">
      <alignment wrapText="1"/>
    </xf>
    <xf numFmtId="0" fontId="75" fillId="25" borderId="29" xfId="133" applyFont="1" applyFill="1" applyBorder="1" applyAlignment="1">
      <alignment horizontal="left" wrapText="1"/>
    </xf>
    <xf numFmtId="16" fontId="87" fillId="26" borderId="26" xfId="133" applyNumberFormat="1" applyFont="1" applyFill="1" applyBorder="1" applyAlignment="1">
      <alignment horizontal="center" vertical="center" wrapText="1"/>
    </xf>
    <xf numFmtId="0" fontId="77" fillId="0" borderId="0" xfId="27" applyFont="1" applyBorder="1" applyAlignment="1">
      <alignment horizontal="left" vertical="center"/>
    </xf>
    <xf numFmtId="16" fontId="87" fillId="26" borderId="27" xfId="133" applyNumberFormat="1" applyFont="1" applyFill="1" applyBorder="1" applyAlignment="1">
      <alignment horizontal="left" vertical="center" wrapText="1"/>
    </xf>
    <xf numFmtId="0" fontId="60" fillId="25" borderId="35" xfId="0" applyFont="1" applyFill="1" applyBorder="1" applyAlignment="1">
      <alignment vertical="center" wrapText="1"/>
    </xf>
    <xf numFmtId="0" fontId="74" fillId="0" borderId="33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39" xfId="0" applyNumberFormat="1" applyFont="1" applyFill="1" applyBorder="1" applyAlignment="1">
      <alignment vertical="center"/>
    </xf>
    <xf numFmtId="166" fontId="74" fillId="26" borderId="33" xfId="0" applyNumberFormat="1" applyFont="1" applyFill="1" applyBorder="1" applyAlignment="1">
      <alignment vertical="center"/>
    </xf>
    <xf numFmtId="0" fontId="63" fillId="26" borderId="33" xfId="0" applyFont="1" applyFill="1" applyBorder="1" applyAlignment="1"/>
    <xf numFmtId="16" fontId="63" fillId="25" borderId="39" xfId="132" applyNumberFormat="1" applyFont="1" applyFill="1" applyBorder="1" applyAlignment="1">
      <alignment horizontal="center"/>
    </xf>
    <xf numFmtId="16" fontId="63" fillId="25" borderId="43" xfId="133" quotePrefix="1" applyNumberFormat="1" applyFont="1" applyFill="1" applyBorder="1" applyAlignment="1">
      <alignment horizontal="center"/>
    </xf>
    <xf numFmtId="0" fontId="74" fillId="0" borderId="47" xfId="0" applyFont="1" applyBorder="1" applyAlignment="1">
      <alignment vertical="center"/>
    </xf>
    <xf numFmtId="16" fontId="74" fillId="0" borderId="46" xfId="0" applyNumberFormat="1" applyFont="1" applyBorder="1" applyAlignment="1">
      <alignment horizontal="left"/>
    </xf>
    <xf numFmtId="166" fontId="74" fillId="26" borderId="49" xfId="0" applyNumberFormat="1" applyFont="1" applyFill="1" applyBorder="1" applyAlignment="1">
      <alignment vertical="center"/>
    </xf>
    <xf numFmtId="0" fontId="5" fillId="0" borderId="48" xfId="132" applyFont="1" applyBorder="1" applyAlignment="1"/>
    <xf numFmtId="0" fontId="5" fillId="0" borderId="49" xfId="132" applyFont="1" applyBorder="1" applyAlignment="1">
      <alignment horizontal="left"/>
    </xf>
    <xf numFmtId="0" fontId="5" fillId="0" borderId="49" xfId="132" applyFont="1" applyBorder="1"/>
    <xf numFmtId="16" fontId="63" fillId="25" borderId="40" xfId="133" quotePrefix="1" applyNumberFormat="1" applyFont="1" applyFill="1" applyBorder="1" applyAlignment="1">
      <alignment horizontal="center"/>
    </xf>
    <xf numFmtId="165" fontId="44" fillId="36" borderId="33" xfId="133" applyNumberFormat="1" applyFont="1" applyFill="1" applyBorder="1" applyAlignment="1">
      <alignment horizontal="center" vertical="center" wrapText="1"/>
    </xf>
    <xf numFmtId="165" fontId="44" fillId="37" borderId="0" xfId="133" applyNumberFormat="1" applyFont="1" applyFill="1" applyBorder="1" applyAlignment="1">
      <alignment horizontal="center" vertical="center"/>
    </xf>
    <xf numFmtId="166" fontId="44" fillId="38" borderId="39" xfId="0" quotePrefix="1" applyNumberFormat="1" applyFont="1" applyFill="1" applyBorder="1" applyAlignment="1">
      <alignment horizontal="center" vertical="center"/>
    </xf>
    <xf numFmtId="166" fontId="46" fillId="38" borderId="0" xfId="0" applyNumberFormat="1" applyFont="1" applyFill="1" applyBorder="1" applyAlignment="1">
      <alignment horizontal="center" vertical="center"/>
    </xf>
    <xf numFmtId="165" fontId="44" fillId="36" borderId="33" xfId="133" applyNumberFormat="1" applyFont="1" applyFill="1" applyBorder="1" applyAlignment="1">
      <alignment horizontal="center" vertical="center"/>
    </xf>
    <xf numFmtId="166" fontId="46" fillId="38" borderId="39" xfId="0" applyNumberFormat="1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left"/>
    </xf>
    <xf numFmtId="0" fontId="0" fillId="38" borderId="0" xfId="0" applyFill="1"/>
    <xf numFmtId="0" fontId="5" fillId="38" borderId="0" xfId="132" applyFont="1" applyFill="1"/>
    <xf numFmtId="0" fontId="44" fillId="25" borderId="0" xfId="0" applyFont="1" applyFill="1"/>
    <xf numFmtId="16" fontId="44" fillId="25" borderId="39" xfId="132" applyNumberFormat="1" applyFont="1" applyFill="1" applyBorder="1" applyAlignment="1">
      <alignment horizontal="center"/>
    </xf>
    <xf numFmtId="16" fontId="44" fillId="25" borderId="39" xfId="132" quotePrefix="1" applyNumberFormat="1" applyFont="1" applyFill="1" applyBorder="1" applyAlignment="1">
      <alignment horizontal="center"/>
    </xf>
    <xf numFmtId="16" fontId="44" fillId="25" borderId="39" xfId="0" applyNumberFormat="1" applyFont="1" applyFill="1" applyBorder="1" applyAlignment="1">
      <alignment horizontal="center" vertical="center" wrapText="1"/>
    </xf>
    <xf numFmtId="0" fontId="44" fillId="25" borderId="39" xfId="0" quotePrefix="1" applyFont="1" applyFill="1" applyBorder="1" applyAlignment="1">
      <alignment horizontal="center"/>
    </xf>
    <xf numFmtId="0" fontId="44" fillId="25" borderId="39" xfId="132" quotePrefix="1" applyFont="1" applyFill="1" applyBorder="1" applyAlignment="1">
      <alignment horizontal="center"/>
    </xf>
    <xf numFmtId="0" fontId="85" fillId="25" borderId="0" xfId="132" applyFont="1" applyFill="1"/>
    <xf numFmtId="0" fontId="5" fillId="25" borderId="0" xfId="132" applyFont="1" applyFill="1"/>
    <xf numFmtId="0" fontId="93" fillId="39" borderId="0" xfId="0" applyFont="1" applyFill="1" applyAlignment="1">
      <alignment wrapText="1"/>
    </xf>
    <xf numFmtId="16" fontId="93" fillId="39" borderId="39" xfId="132" applyNumberFormat="1" applyFont="1" applyFill="1" applyBorder="1" applyAlignment="1">
      <alignment horizontal="center"/>
    </xf>
    <xf numFmtId="16" fontId="93" fillId="39" borderId="39" xfId="132" quotePrefix="1" applyNumberFormat="1" applyFont="1" applyFill="1" applyBorder="1" applyAlignment="1">
      <alignment horizontal="center"/>
    </xf>
    <xf numFmtId="0" fontId="93" fillId="39" borderId="39" xfId="0" quotePrefix="1" applyFont="1" applyFill="1" applyBorder="1" applyAlignment="1">
      <alignment horizontal="center"/>
    </xf>
    <xf numFmtId="16" fontId="44" fillId="40" borderId="39" xfId="132" applyNumberFormat="1" applyFont="1" applyFill="1" applyBorder="1" applyAlignment="1">
      <alignment horizontal="center"/>
    </xf>
    <xf numFmtId="16" fontId="44" fillId="40" borderId="39" xfId="132" quotePrefix="1" applyNumberFormat="1" applyFont="1" applyFill="1" applyBorder="1" applyAlignment="1">
      <alignment horizontal="center"/>
    </xf>
    <xf numFmtId="16" fontId="44" fillId="40" borderId="39" xfId="0" applyNumberFormat="1" applyFont="1" applyFill="1" applyBorder="1" applyAlignment="1">
      <alignment horizontal="center" vertical="center" wrapText="1"/>
    </xf>
    <xf numFmtId="0" fontId="44" fillId="40" borderId="39" xfId="0" quotePrefix="1" applyFont="1" applyFill="1" applyBorder="1" applyAlignment="1">
      <alignment horizontal="center"/>
    </xf>
    <xf numFmtId="0" fontId="44" fillId="40" borderId="39" xfId="132" quotePrefix="1" applyFont="1" applyFill="1" applyBorder="1" applyAlignment="1">
      <alignment horizontal="center"/>
    </xf>
    <xf numFmtId="0" fontId="75" fillId="25" borderId="47" xfId="133" applyFont="1" applyFill="1" applyBorder="1" applyAlignment="1">
      <alignment horizontal="center"/>
    </xf>
    <xf numFmtId="0" fontId="75" fillId="25" borderId="46" xfId="133" applyFont="1" applyFill="1" applyBorder="1" applyAlignment="1">
      <alignment horizontal="left" wrapText="1"/>
    </xf>
    <xf numFmtId="0" fontId="86" fillId="25" borderId="43" xfId="134" applyFont="1" applyFill="1" applyBorder="1" applyAlignment="1">
      <alignment horizontal="left"/>
    </xf>
    <xf numFmtId="0" fontId="86" fillId="25" borderId="31" xfId="134" applyFont="1" applyFill="1" applyBorder="1" applyAlignment="1">
      <alignment horizontal="center"/>
    </xf>
    <xf numFmtId="0" fontId="86" fillId="25" borderId="35" xfId="134" applyFont="1" applyFill="1" applyBorder="1" applyAlignment="1">
      <alignment horizontal="left"/>
    </xf>
    <xf numFmtId="0" fontId="49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7" fillId="0" borderId="0" xfId="132" applyFont="1" applyBorder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4" xfId="134" applyFont="1" applyFill="1" applyBorder="1" applyAlignment="1">
      <alignment horizontal="center" vertical="center" wrapText="1"/>
    </xf>
    <xf numFmtId="0" fontId="74" fillId="0" borderId="46" xfId="134" applyFont="1" applyFill="1" applyBorder="1" applyAlignment="1">
      <alignment horizontal="center" vertical="center"/>
    </xf>
    <xf numFmtId="0" fontId="74" fillId="0" borderId="31" xfId="134" applyFont="1" applyFill="1" applyBorder="1" applyAlignment="1">
      <alignment horizontal="center" vertical="center"/>
    </xf>
    <xf numFmtId="0" fontId="74" fillId="0" borderId="35" xfId="134" applyFont="1" applyFill="1" applyBorder="1" applyAlignment="1">
      <alignment horizontal="center" vertical="center"/>
    </xf>
    <xf numFmtId="0" fontId="44" fillId="0" borderId="44" xfId="132" applyFont="1" applyFill="1" applyBorder="1" applyAlignment="1">
      <alignment horizontal="center" vertical="center"/>
    </xf>
    <xf numFmtId="0" fontId="44" fillId="0" borderId="45" xfId="132" applyFont="1" applyFill="1" applyBorder="1" applyAlignment="1">
      <alignment horizontal="center" vertical="center"/>
    </xf>
    <xf numFmtId="0" fontId="44" fillId="0" borderId="33" xfId="132" applyFont="1" applyFill="1" applyBorder="1" applyAlignment="1">
      <alignment horizontal="center" vertical="center"/>
    </xf>
    <xf numFmtId="0" fontId="44" fillId="0" borderId="0" xfId="132" applyFont="1" applyFill="1" applyBorder="1" applyAlignment="1">
      <alignment horizontal="center" vertical="center"/>
    </xf>
    <xf numFmtId="0" fontId="44" fillId="0" borderId="25" xfId="27" applyFont="1" applyFill="1" applyBorder="1" applyAlignment="1">
      <alignment horizontal="center" vertical="center"/>
    </xf>
    <xf numFmtId="0" fontId="44" fillId="0" borderId="20" xfId="27" applyFont="1" applyFill="1" applyBorder="1" applyAlignment="1">
      <alignment horizontal="center" vertical="center"/>
    </xf>
    <xf numFmtId="0" fontId="74" fillId="0" borderId="17" xfId="23" applyFont="1" applyFill="1" applyBorder="1" applyAlignment="1">
      <alignment horizontal="center" vertical="center" wrapText="1"/>
    </xf>
    <xf numFmtId="0" fontId="74" fillId="0" borderId="18" xfId="23" applyFont="1" applyFill="1" applyBorder="1" applyAlignment="1">
      <alignment horizontal="center" vertical="center"/>
    </xf>
    <xf numFmtId="0" fontId="74" fillId="0" borderId="31" xfId="23" applyFont="1" applyFill="1" applyBorder="1" applyAlignment="1">
      <alignment horizontal="center" vertical="center"/>
    </xf>
    <xf numFmtId="0" fontId="74" fillId="0" borderId="35" xfId="23" applyFont="1" applyFill="1" applyBorder="1" applyAlignment="1">
      <alignment horizontal="center" vertical="center"/>
    </xf>
    <xf numFmtId="0" fontId="44" fillId="0" borderId="28" xfId="27" applyFont="1" applyFill="1" applyBorder="1" applyAlignment="1">
      <alignment horizontal="center" vertical="center"/>
    </xf>
    <xf numFmtId="0" fontId="44" fillId="0" borderId="27" xfId="27" applyFont="1" applyFill="1" applyBorder="1" applyAlignment="1">
      <alignment horizontal="center" vertical="center"/>
    </xf>
    <xf numFmtId="0" fontId="44" fillId="0" borderId="17" xfId="27" applyFont="1" applyFill="1" applyBorder="1" applyAlignment="1">
      <alignment horizontal="center" vertical="center"/>
    </xf>
    <xf numFmtId="0" fontId="44" fillId="0" borderId="18" xfId="27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75" fillId="0" borderId="0" xfId="27" applyFont="1" applyBorder="1" applyAlignment="1">
      <alignment horizontal="left" vertical="center"/>
    </xf>
    <xf numFmtId="0" fontId="44" fillId="0" borderId="14" xfId="23" applyFont="1" applyFill="1" applyBorder="1" applyAlignment="1">
      <alignment horizontal="center" vertical="center"/>
    </xf>
    <xf numFmtId="0" fontId="44" fillId="0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0" fontId="44" fillId="0" borderId="26" xfId="27" applyFont="1" applyFill="1" applyBorder="1" applyAlignment="1">
      <alignment horizontal="center" vertical="center"/>
    </xf>
    <xf numFmtId="0" fontId="44" fillId="0" borderId="37" xfId="27" applyFont="1" applyFill="1" applyBorder="1" applyAlignment="1">
      <alignment horizontal="center" vertical="center"/>
    </xf>
    <xf numFmtId="16" fontId="75" fillId="25" borderId="38" xfId="27" quotePrefix="1" applyNumberFormat="1" applyFont="1" applyFill="1" applyBorder="1" applyAlignment="1">
      <alignment horizontal="center" vertical="center"/>
    </xf>
    <xf numFmtId="16" fontId="75" fillId="25" borderId="40" xfId="27" quotePrefix="1" applyNumberFormat="1" applyFont="1" applyFill="1" applyBorder="1" applyAlignment="1">
      <alignment horizontal="center" vertical="center"/>
    </xf>
    <xf numFmtId="0" fontId="75" fillId="26" borderId="47" xfId="27" applyFont="1" applyFill="1" applyBorder="1" applyAlignment="1">
      <alignment horizontal="center" vertical="center"/>
    </xf>
    <xf numFmtId="0" fontId="75" fillId="26" borderId="31" xfId="27" applyFont="1" applyFill="1" applyBorder="1" applyAlignment="1">
      <alignment horizontal="center" vertical="center"/>
    </xf>
    <xf numFmtId="0" fontId="75" fillId="26" borderId="18" xfId="27" applyFont="1" applyFill="1" applyBorder="1" applyAlignment="1">
      <alignment horizontal="left" vertical="center"/>
    </xf>
    <xf numFmtId="0" fontId="75" fillId="26" borderId="35" xfId="27" applyFont="1" applyFill="1" applyBorder="1" applyAlignment="1">
      <alignment horizontal="left" vertical="center"/>
    </xf>
    <xf numFmtId="0" fontId="75" fillId="26" borderId="20" xfId="27" applyFont="1" applyFill="1" applyBorder="1" applyAlignment="1">
      <alignment horizontal="left" vertical="center"/>
    </xf>
    <xf numFmtId="0" fontId="76" fillId="26" borderId="0" xfId="27" applyFont="1" applyFill="1" applyBorder="1" applyAlignment="1">
      <alignment horizontal="left" vertical="center"/>
    </xf>
    <xf numFmtId="0" fontId="7" fillId="0" borderId="0" xfId="27" applyFont="1" applyBorder="1" applyAlignment="1">
      <alignment horizontal="center"/>
    </xf>
    <xf numFmtId="0" fontId="6" fillId="0" borderId="0" xfId="27" applyFont="1" applyAlignment="1">
      <alignment horizontal="center"/>
    </xf>
    <xf numFmtId="0" fontId="75" fillId="26" borderId="18" xfId="27" applyFont="1" applyFill="1" applyBorder="1" applyAlignment="1">
      <alignment horizontal="left" vertical="center" wrapText="1"/>
    </xf>
    <xf numFmtId="16" fontId="77" fillId="25" borderId="14" xfId="27" quotePrefix="1" applyNumberFormat="1" applyFont="1" applyFill="1" applyBorder="1" applyAlignment="1">
      <alignment horizontal="center" vertical="center"/>
    </xf>
    <xf numFmtId="0" fontId="76" fillId="26" borderId="26" xfId="27" applyFont="1" applyFill="1" applyBorder="1" applyAlignment="1">
      <alignment horizontal="left" vertical="center" wrapText="1"/>
    </xf>
    <xf numFmtId="0" fontId="76" fillId="26" borderId="26" xfId="27" applyFont="1" applyFill="1" applyBorder="1" applyAlignment="1">
      <alignment horizontal="left" vertical="center"/>
    </xf>
    <xf numFmtId="0" fontId="76" fillId="26" borderId="27" xfId="27" quotePrefix="1" applyFont="1" applyFill="1" applyBorder="1" applyAlignment="1">
      <alignment vertical="center"/>
    </xf>
    <xf numFmtId="0" fontId="77" fillId="0" borderId="0" xfId="27" applyFont="1" applyBorder="1" applyAlignment="1">
      <alignment horizontal="left" vertical="center"/>
    </xf>
    <xf numFmtId="0" fontId="44" fillId="25" borderId="26" xfId="23" applyFont="1" applyFill="1" applyBorder="1" applyAlignment="1">
      <alignment horizontal="center" vertical="center" wrapText="1"/>
    </xf>
    <xf numFmtId="0" fontId="44" fillId="25" borderId="27" xfId="23" applyFont="1" applyFill="1" applyBorder="1" applyAlignment="1">
      <alignment horizontal="center" vertical="center" wrapText="1"/>
    </xf>
    <xf numFmtId="0" fontId="44" fillId="0" borderId="14" xfId="27" applyFont="1" applyFill="1" applyBorder="1" applyAlignment="1">
      <alignment horizontal="center" vertical="center"/>
    </xf>
    <xf numFmtId="0" fontId="44" fillId="0" borderId="23" xfId="27" applyFont="1" applyFill="1" applyBorder="1" applyAlignment="1">
      <alignment horizontal="center" vertical="center"/>
    </xf>
    <xf numFmtId="16" fontId="77" fillId="0" borderId="14" xfId="27" quotePrefix="1" applyNumberFormat="1" applyFont="1" applyFill="1" applyBorder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44" fillId="25" borderId="26" xfId="23" applyFont="1" applyFill="1" applyBorder="1" applyAlignment="1">
      <alignment horizontal="center" vertical="center"/>
    </xf>
    <xf numFmtId="0" fontId="44" fillId="25" borderId="27" xfId="23" applyFont="1" applyFill="1" applyBorder="1" applyAlignment="1">
      <alignment horizontal="center" vertical="center"/>
    </xf>
    <xf numFmtId="0" fontId="91" fillId="0" borderId="0" xfId="27" applyFont="1" applyAlignment="1">
      <alignment horizontal="center"/>
    </xf>
    <xf numFmtId="0" fontId="76" fillId="26" borderId="27" xfId="27" quotePrefix="1" applyFont="1" applyFill="1" applyBorder="1" applyAlignment="1">
      <alignment vertical="center" wrapText="1"/>
    </xf>
    <xf numFmtId="49" fontId="46" fillId="0" borderId="0" xfId="24" applyNumberFormat="1" applyFont="1" applyBorder="1" applyAlignment="1">
      <alignment horizontal="center"/>
    </xf>
    <xf numFmtId="16" fontId="76" fillId="0" borderId="38" xfId="27" quotePrefix="1" applyNumberFormat="1" applyFont="1" applyFill="1" applyBorder="1" applyAlignment="1">
      <alignment horizontal="center" vertical="center"/>
    </xf>
    <xf numFmtId="16" fontId="76" fillId="0" borderId="40" xfId="27" quotePrefix="1" applyNumberFormat="1" applyFont="1" applyFill="1" applyBorder="1" applyAlignment="1">
      <alignment horizontal="center" vertical="center"/>
    </xf>
    <xf numFmtId="0" fontId="76" fillId="26" borderId="38" xfId="27" applyFont="1" applyFill="1" applyBorder="1" applyAlignment="1">
      <alignment horizontal="center" vertical="center" wrapText="1"/>
    </xf>
    <xf numFmtId="0" fontId="76" fillId="26" borderId="40" xfId="27" applyFont="1" applyFill="1" applyBorder="1" applyAlignment="1">
      <alignment horizontal="center" vertical="center"/>
    </xf>
    <xf numFmtId="0" fontId="76" fillId="26" borderId="38" xfId="27" applyFont="1" applyFill="1" applyBorder="1" applyAlignment="1">
      <alignment horizontal="center" vertical="center"/>
    </xf>
    <xf numFmtId="16" fontId="76" fillId="0" borderId="38" xfId="27" applyNumberFormat="1" applyFont="1" applyFill="1" applyBorder="1" applyAlignment="1">
      <alignment horizontal="center" vertical="center"/>
    </xf>
    <xf numFmtId="16" fontId="76" fillId="0" borderId="40" xfId="27" applyNumberFormat="1" applyFont="1" applyFill="1" applyBorder="1" applyAlignment="1">
      <alignment horizontal="center" vertical="center"/>
    </xf>
    <xf numFmtId="0" fontId="76" fillId="0" borderId="0" xfId="27" applyFont="1" applyBorder="1" applyAlignment="1">
      <alignment horizontal="left" vertical="center"/>
    </xf>
    <xf numFmtId="0" fontId="7" fillId="0" borderId="0" xfId="27" applyFont="1" applyFill="1" applyBorder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/>
    </xf>
    <xf numFmtId="0" fontId="7" fillId="0" borderId="0" xfId="132" applyFont="1" applyBorder="1" applyAlignment="1">
      <alignment horizontal="center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18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28" borderId="35" xfId="134" applyFont="1" applyFill="1" applyBorder="1" applyAlignment="1">
      <alignment horizontal="center" vertical="center" wrapText="1"/>
    </xf>
    <xf numFmtId="0" fontId="44" fillId="28" borderId="37" xfId="134" applyFont="1" applyFill="1" applyBorder="1" applyAlignment="1">
      <alignment horizontal="center" vertical="center" wrapText="1"/>
    </xf>
    <xf numFmtId="0" fontId="44" fillId="28" borderId="28" xfId="134" applyFont="1" applyFill="1" applyBorder="1" applyAlignment="1">
      <alignment horizontal="center" vertical="center" wrapText="1"/>
    </xf>
    <xf numFmtId="0" fontId="44" fillId="28" borderId="27" xfId="134" applyFont="1" applyFill="1" applyBorder="1" applyAlignment="1">
      <alignment horizontal="center" vertical="center" wrapText="1"/>
    </xf>
    <xf numFmtId="0" fontId="44" fillId="0" borderId="17" xfId="132" applyFont="1" applyFill="1" applyBorder="1" applyAlignment="1">
      <alignment horizontal="center" vertical="center"/>
    </xf>
    <xf numFmtId="0" fontId="44" fillId="0" borderId="29" xfId="132" applyFont="1" applyFill="1" applyBorder="1" applyAlignment="1">
      <alignment horizontal="center" vertical="center"/>
    </xf>
    <xf numFmtId="0" fontId="44" fillId="0" borderId="32" xfId="132" applyFont="1" applyFill="1" applyBorder="1" applyAlignment="1">
      <alignment horizontal="center" vertical="center" wrapText="1"/>
    </xf>
    <xf numFmtId="0" fontId="44" fillId="0" borderId="37" xfId="132" applyFont="1" applyFill="1" applyBorder="1" applyAlignment="1">
      <alignment horizontal="center" vertical="center"/>
    </xf>
    <xf numFmtId="0" fontId="44" fillId="0" borderId="28" xfId="132" applyFont="1" applyFill="1" applyBorder="1" applyAlignment="1">
      <alignment horizontal="center" vertical="center"/>
    </xf>
    <xf numFmtId="0" fontId="44" fillId="0" borderId="27" xfId="132" applyFont="1" applyFill="1" applyBorder="1" applyAlignment="1">
      <alignment horizontal="center" vertical="center"/>
    </xf>
    <xf numFmtId="0" fontId="44" fillId="28" borderId="29" xfId="134" applyFont="1" applyFill="1" applyBorder="1" applyAlignment="1">
      <alignment horizontal="center" vertical="center"/>
    </xf>
    <xf numFmtId="0" fontId="44" fillId="28" borderId="16" xfId="134" applyFont="1" applyFill="1" applyBorder="1" applyAlignment="1">
      <alignment horizontal="center" vertical="center"/>
    </xf>
    <xf numFmtId="0" fontId="44" fillId="28" borderId="32" xfId="134" applyFont="1" applyFill="1" applyBorder="1" applyAlignment="1">
      <alignment horizontal="center" vertical="center"/>
    </xf>
    <xf numFmtId="0" fontId="44" fillId="28" borderId="26" xfId="134" applyFont="1" applyFill="1" applyBorder="1" applyAlignment="1">
      <alignment horizontal="center" vertical="center" wrapText="1"/>
    </xf>
    <xf numFmtId="0" fontId="44" fillId="0" borderId="32" xfId="132" applyFont="1" applyFill="1" applyBorder="1" applyAlignment="1">
      <alignment horizontal="center" vertical="center"/>
    </xf>
    <xf numFmtId="0" fontId="7" fillId="28" borderId="0" xfId="133" applyFont="1" applyFill="1" applyBorder="1" applyAlignment="1">
      <alignment horizontal="center"/>
    </xf>
    <xf numFmtId="0" fontId="6" fillId="28" borderId="0" xfId="133" applyFont="1" applyFill="1" applyBorder="1" applyAlignment="1">
      <alignment horizontal="center"/>
    </xf>
    <xf numFmtId="0" fontId="44" fillId="28" borderId="29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27" xfId="133" applyFont="1" applyFill="1" applyBorder="1" applyAlignment="1">
      <alignment horizontal="center" vertical="center"/>
    </xf>
    <xf numFmtId="0" fontId="44" fillId="28" borderId="32" xfId="133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 wrapText="1"/>
    </xf>
    <xf numFmtId="0" fontId="44" fillId="28" borderId="14" xfId="134" applyFont="1" applyFill="1" applyBorder="1" applyAlignment="1">
      <alignment horizontal="center" vertical="center"/>
    </xf>
    <xf numFmtId="0" fontId="44" fillId="28" borderId="23" xfId="134" applyFont="1" applyFill="1" applyBorder="1" applyAlignment="1">
      <alignment horizontal="center" vertical="center"/>
    </xf>
    <xf numFmtId="0" fontId="44" fillId="28" borderId="17" xfId="133" applyFont="1" applyFill="1" applyBorder="1" applyAlignment="1">
      <alignment horizontal="center" vertical="center"/>
    </xf>
    <xf numFmtId="0" fontId="44" fillId="28" borderId="18" xfId="133" applyFont="1" applyFill="1" applyBorder="1" applyAlignment="1">
      <alignment horizontal="center" vertical="center"/>
    </xf>
    <xf numFmtId="0" fontId="44" fillId="28" borderId="14" xfId="133" applyFont="1" applyFill="1" applyBorder="1" applyAlignment="1">
      <alignment horizontal="center" vertical="center"/>
    </xf>
    <xf numFmtId="0" fontId="44" fillId="28" borderId="33" xfId="133" applyFont="1" applyFill="1" applyBorder="1" applyAlignment="1">
      <alignment horizontal="center" vertical="center"/>
    </xf>
    <xf numFmtId="0" fontId="44" fillId="28" borderId="20" xfId="133" applyFont="1" applyFill="1" applyBorder="1" applyAlignment="1">
      <alignment horizontal="center" vertical="center"/>
    </xf>
    <xf numFmtId="0" fontId="5" fillId="0" borderId="50" xfId="132" applyFont="1" applyBorder="1" applyAlignment="1"/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0</xdr:col>
      <xdr:colOff>1107281</xdr:colOff>
      <xdr:row>4</xdr:row>
      <xdr:rowOff>23813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2031" cy="881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E9" sqref="E9"/>
    </sheetView>
  </sheetViews>
  <sheetFormatPr defaultColWidth="9" defaultRowHeight="18"/>
  <cols>
    <col min="1" max="1" width="16.77734375" style="50" customWidth="1"/>
    <col min="2" max="2" width="12.21875" style="22" customWidth="1"/>
    <col min="3" max="5" width="9" style="22"/>
    <col min="6" max="6" width="20.21875" style="22" customWidth="1"/>
    <col min="7" max="7" width="11.88671875" style="22" customWidth="1"/>
    <col min="8" max="10" width="9" style="22"/>
    <col min="11" max="11" width="24.109375" style="22" customWidth="1"/>
    <col min="12" max="12" width="0" style="22" hidden="1" customWidth="1"/>
    <col min="13" max="16384" width="9" style="22"/>
  </cols>
  <sheetData>
    <row r="1" spans="1:17" s="4" customFormat="1">
      <c r="A1" s="49"/>
      <c r="B1" s="16"/>
      <c r="C1" s="17"/>
      <c r="D1" s="16"/>
      <c r="E1" s="16"/>
      <c r="K1" s="18"/>
    </row>
    <row r="2" spans="1:17" s="4" customFormat="1" ht="48.75" customHeight="1">
      <c r="A2" s="721" t="s">
        <v>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</row>
    <row r="3" spans="1:17" s="4" customFormat="1">
      <c r="A3" s="720"/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</row>
    <row r="4" spans="1:17" s="4" customFormat="1" ht="33.75" customHeight="1">
      <c r="A4" s="2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7" ht="21" customHeight="1">
      <c r="B6" s="20"/>
      <c r="C6" s="20"/>
      <c r="D6" s="21"/>
      <c r="E6" s="21"/>
      <c r="H6" s="20"/>
      <c r="I6" s="20"/>
      <c r="J6" s="21"/>
      <c r="K6" s="21"/>
    </row>
    <row r="7" spans="1:17" ht="21" customHeight="1">
      <c r="B7" s="23" t="s">
        <v>111</v>
      </c>
      <c r="C7" s="20"/>
      <c r="D7" s="21"/>
      <c r="E7" s="21"/>
      <c r="H7" s="20"/>
      <c r="I7" s="20"/>
      <c r="J7" s="21"/>
      <c r="K7" s="21"/>
    </row>
    <row r="8" spans="1:17" ht="21" customHeight="1">
      <c r="A8" s="50" t="s">
        <v>1</v>
      </c>
      <c r="B8" s="241" t="s">
        <v>2</v>
      </c>
      <c r="C8" s="20"/>
      <c r="D8" s="21"/>
      <c r="E8" s="21"/>
      <c r="G8" s="43"/>
      <c r="H8" s="20"/>
      <c r="I8" s="20"/>
      <c r="J8" s="21"/>
      <c r="K8" s="21"/>
      <c r="Q8" s="24"/>
    </row>
    <row r="9" spans="1:17" ht="21" customHeight="1">
      <c r="A9" s="50" t="s">
        <v>1</v>
      </c>
      <c r="B9" s="241" t="s">
        <v>114</v>
      </c>
      <c r="C9" s="20"/>
      <c r="D9" s="21"/>
      <c r="E9" s="21"/>
      <c r="G9" s="43"/>
      <c r="H9" s="20"/>
      <c r="I9" s="20"/>
      <c r="J9" s="21"/>
      <c r="K9" s="21"/>
    </row>
    <row r="10" spans="1:17" ht="21" customHeight="1">
      <c r="A10" s="50" t="s">
        <v>1</v>
      </c>
      <c r="B10" s="241" t="s">
        <v>3</v>
      </c>
      <c r="C10" s="20"/>
      <c r="D10" s="21"/>
      <c r="E10" s="21"/>
      <c r="G10" s="43"/>
      <c r="H10" s="20"/>
      <c r="I10" s="20"/>
      <c r="J10" s="21"/>
      <c r="K10" s="21"/>
    </row>
    <row r="11" spans="1:17" ht="21" customHeight="1">
      <c r="A11" s="50" t="s">
        <v>1</v>
      </c>
      <c r="B11" s="241" t="s">
        <v>4</v>
      </c>
      <c r="C11" s="20"/>
      <c r="D11" s="21"/>
      <c r="E11" s="21"/>
      <c r="G11" s="43"/>
      <c r="H11" s="20"/>
      <c r="I11" s="20"/>
      <c r="J11" s="21"/>
      <c r="K11" s="21"/>
    </row>
    <row r="12" spans="1:17" ht="21" customHeight="1">
      <c r="A12" s="50" t="s">
        <v>1</v>
      </c>
      <c r="B12" s="241" t="s">
        <v>6</v>
      </c>
      <c r="G12" s="43"/>
      <c r="H12" s="20"/>
      <c r="I12" s="20"/>
      <c r="J12" s="21"/>
      <c r="K12" s="21"/>
    </row>
    <row r="13" spans="1:17" ht="21" customHeight="1">
      <c r="A13" s="50" t="s">
        <v>1</v>
      </c>
      <c r="B13" s="241" t="s">
        <v>5</v>
      </c>
      <c r="C13" s="20"/>
      <c r="D13" s="21"/>
      <c r="E13" s="21"/>
      <c r="G13" s="43"/>
      <c r="H13" s="20"/>
      <c r="I13" s="20"/>
      <c r="J13" s="21"/>
      <c r="K13" s="21"/>
    </row>
    <row r="14" spans="1:17" ht="21" customHeight="1">
      <c r="A14" s="50" t="s">
        <v>1</v>
      </c>
      <c r="B14" s="241" t="s">
        <v>7</v>
      </c>
      <c r="G14" s="43"/>
      <c r="H14" s="20"/>
      <c r="I14" s="20"/>
      <c r="J14" s="21"/>
      <c r="K14" s="21"/>
    </row>
    <row r="15" spans="1:17" ht="21" customHeight="1">
      <c r="A15" s="50" t="s">
        <v>1</v>
      </c>
      <c r="B15" s="241" t="s">
        <v>117</v>
      </c>
      <c r="G15" s="43"/>
      <c r="H15" s="20"/>
      <c r="I15" s="20"/>
      <c r="J15" s="21"/>
      <c r="K15" s="21"/>
    </row>
    <row r="17" spans="1:13" ht="21" customHeight="1">
      <c r="B17" s="20"/>
      <c r="C17" s="20"/>
      <c r="D17" s="21"/>
      <c r="E17" s="21"/>
      <c r="G17" s="43"/>
      <c r="H17" s="20"/>
      <c r="I17" s="20"/>
      <c r="J17" s="21"/>
      <c r="K17" s="21"/>
    </row>
    <row r="18" spans="1:13" s="9" customFormat="1" ht="18.75" customHeight="1">
      <c r="A18" s="51" t="s">
        <v>8</v>
      </c>
      <c r="B18" s="25"/>
      <c r="C18" s="44"/>
      <c r="D18" s="32"/>
      <c r="E18" s="45"/>
      <c r="F18" s="32"/>
      <c r="G18" s="6"/>
      <c r="H18" s="26"/>
      <c r="I18" s="27"/>
      <c r="J18" s="28"/>
      <c r="K18" s="29"/>
      <c r="L18" s="28"/>
      <c r="M18" s="28"/>
    </row>
    <row r="19" spans="1:13" s="9" customFormat="1" ht="18.75" customHeight="1">
      <c r="A19" s="52" t="s">
        <v>0</v>
      </c>
      <c r="B19" s="25"/>
      <c r="C19" s="44"/>
      <c r="D19" s="32"/>
      <c r="E19" s="45"/>
      <c r="F19" s="32"/>
      <c r="G19" s="6"/>
      <c r="H19" s="26"/>
      <c r="I19" s="27"/>
      <c r="J19" s="28"/>
      <c r="K19" s="29"/>
      <c r="L19" s="28"/>
      <c r="M19" s="28"/>
    </row>
    <row r="20" spans="1:13" s="9" customFormat="1" ht="18" customHeight="1">
      <c r="A20" s="53" t="s">
        <v>9</v>
      </c>
      <c r="B20" s="30"/>
      <c r="C20" s="31"/>
      <c r="D20" s="26"/>
      <c r="E20" s="4"/>
      <c r="F20" s="32"/>
      <c r="G20" s="6"/>
      <c r="H20" s="33"/>
      <c r="I20" s="34"/>
      <c r="J20" s="34"/>
      <c r="L20" s="35"/>
      <c r="M20" s="27"/>
    </row>
    <row r="21" spans="1:13" s="9" customFormat="1">
      <c r="A21" s="53" t="s">
        <v>10</v>
      </c>
      <c r="B21" s="11"/>
      <c r="C21" s="4"/>
      <c r="D21" s="5"/>
      <c r="E21" s="6"/>
      <c r="F21" s="7"/>
      <c r="G21" s="8"/>
      <c r="I21" s="8"/>
      <c r="J21" s="10"/>
      <c r="K21" s="10"/>
      <c r="L21" s="27"/>
      <c r="M21" s="27"/>
    </row>
    <row r="22" spans="1:13" s="9" customFormat="1">
      <c r="A22" s="53" t="s">
        <v>11</v>
      </c>
      <c r="B22" s="11"/>
      <c r="C22" s="4"/>
      <c r="D22" s="11"/>
      <c r="E22" s="6"/>
      <c r="F22" s="10"/>
      <c r="G22" s="10"/>
      <c r="I22" s="10"/>
      <c r="J22" s="10"/>
      <c r="K22" s="10"/>
      <c r="L22" s="27"/>
      <c r="M22" s="27"/>
    </row>
    <row r="23" spans="1:13" s="9" customFormat="1">
      <c r="A23" s="54"/>
      <c r="B23" s="11"/>
      <c r="C23" s="4"/>
      <c r="D23" s="11"/>
      <c r="E23" s="6"/>
      <c r="F23" s="10"/>
      <c r="G23" s="10"/>
      <c r="I23" s="10"/>
      <c r="J23" s="10"/>
      <c r="K23" s="10"/>
      <c r="L23" s="27"/>
      <c r="M23" s="27"/>
    </row>
    <row r="24" spans="1:13" s="4" customFormat="1">
      <c r="A24" s="54"/>
      <c r="B24" s="11"/>
      <c r="D24" s="11"/>
      <c r="E24" s="6"/>
      <c r="F24" s="10"/>
      <c r="G24" s="10"/>
      <c r="I24" s="10"/>
      <c r="J24" s="10"/>
      <c r="K24" s="10"/>
      <c r="L24" s="36"/>
    </row>
    <row r="25" spans="1:13" s="4" customFormat="1">
      <c r="A25" s="55"/>
      <c r="B25" s="46"/>
      <c r="D25" s="11"/>
      <c r="F25" s="5"/>
      <c r="G25" s="6"/>
      <c r="H25" s="10"/>
      <c r="I25" s="10"/>
      <c r="J25" s="27"/>
      <c r="L25" s="36"/>
    </row>
    <row r="26" spans="1:13" s="4" customFormat="1">
      <c r="A26" s="49"/>
      <c r="B26" s="47"/>
      <c r="C26" s="37"/>
      <c r="D26" s="38"/>
      <c r="E26" s="38"/>
      <c r="F26" s="38"/>
      <c r="G26" s="38"/>
      <c r="H26" s="37"/>
      <c r="I26" s="37"/>
      <c r="K26" s="38"/>
      <c r="L26" s="18"/>
    </row>
    <row r="27" spans="1:13" s="4" customFormat="1">
      <c r="A27" s="47"/>
      <c r="B27" s="39"/>
      <c r="C27" s="12"/>
      <c r="D27" s="39"/>
      <c r="E27" s="12"/>
      <c r="F27" s="12"/>
      <c r="G27" s="40"/>
      <c r="H27" s="37"/>
      <c r="I27" s="38"/>
    </row>
    <row r="28" spans="1:13">
      <c r="B28" s="13"/>
      <c r="C28" s="13"/>
      <c r="D28" s="14"/>
      <c r="E28" s="42"/>
      <c r="F28" s="13"/>
      <c r="G28" s="48"/>
    </row>
    <row r="30" spans="1:13">
      <c r="B30" s="41"/>
      <c r="C30" s="14"/>
      <c r="D30" s="15"/>
      <c r="E30" s="42"/>
      <c r="F30" s="15"/>
      <c r="G30" s="15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19"/>
  <sheetViews>
    <sheetView showGridLines="0" zoomScale="80" zoomScaleNormal="80" zoomScaleSheetLayoutView="70" workbookViewId="0">
      <selection activeCell="J27" sqref="J27"/>
    </sheetView>
  </sheetViews>
  <sheetFormatPr defaultColWidth="8" defaultRowHeight="14.25"/>
  <cols>
    <col min="1" max="1" width="19.33203125" style="171" customWidth="1"/>
    <col min="2" max="2" width="7.88671875" style="177" customWidth="1"/>
    <col min="3" max="3" width="11.21875" style="173" customWidth="1"/>
    <col min="4" max="4" width="7.21875" style="171" customWidth="1"/>
    <col min="5" max="5" width="24.21875" style="171" bestFit="1" customWidth="1"/>
    <col min="6" max="6" width="11.77734375" style="177" customWidth="1"/>
    <col min="7" max="7" width="18.21875" style="171" bestFit="1" customWidth="1"/>
    <col min="8" max="8" width="12.21875" style="171" customWidth="1"/>
    <col min="9" max="10" width="11.109375" style="171" customWidth="1"/>
    <col min="11" max="11" width="7" style="171" bestFit="1" customWidth="1"/>
    <col min="12" max="14" width="10.33203125" style="173" customWidth="1"/>
    <col min="15" max="15" width="10.33203125" style="171" customWidth="1"/>
    <col min="16" max="16" width="15.44140625" style="171" bestFit="1" customWidth="1"/>
    <col min="17" max="16384" width="8" style="171"/>
  </cols>
  <sheetData>
    <row r="1" spans="1:15" ht="18">
      <c r="B1" s="809" t="s">
        <v>0</v>
      </c>
      <c r="C1" s="809"/>
      <c r="D1" s="809"/>
      <c r="E1" s="809"/>
      <c r="F1" s="809"/>
      <c r="G1" s="809"/>
      <c r="H1" s="809"/>
      <c r="I1" s="809"/>
      <c r="J1" s="809"/>
      <c r="K1" s="355"/>
      <c r="L1" s="355"/>
      <c r="M1" s="355"/>
      <c r="N1" s="355"/>
      <c r="O1" s="355"/>
    </row>
    <row r="2" spans="1:15" ht="18">
      <c r="B2" s="810" t="s">
        <v>88</v>
      </c>
      <c r="C2" s="810"/>
      <c r="D2" s="810"/>
      <c r="E2" s="810"/>
      <c r="F2" s="810"/>
      <c r="G2" s="810"/>
      <c r="H2" s="810"/>
      <c r="I2" s="810"/>
      <c r="J2" s="810"/>
      <c r="K2" s="356"/>
      <c r="L2" s="356"/>
      <c r="M2" s="356"/>
      <c r="N2" s="356"/>
      <c r="O2" s="356"/>
    </row>
    <row r="3" spans="1:15">
      <c r="E3" s="172"/>
      <c r="F3" s="358"/>
    </row>
    <row r="5" spans="1:15" ht="15">
      <c r="A5" s="243"/>
    </row>
    <row r="6" spans="1:15" ht="15">
      <c r="A6" s="243" t="s">
        <v>14</v>
      </c>
      <c r="B6" s="236"/>
      <c r="C6" s="360"/>
      <c r="D6" s="174"/>
      <c r="E6" s="174"/>
      <c r="F6" s="236"/>
      <c r="G6" s="174"/>
      <c r="H6" s="175"/>
      <c r="M6" s="175"/>
      <c r="N6" s="176"/>
    </row>
    <row r="7" spans="1:15" ht="18" customHeight="1">
      <c r="A7" s="815" t="s">
        <v>97</v>
      </c>
      <c r="B7" s="816"/>
      <c r="C7" s="344" t="s">
        <v>17</v>
      </c>
      <c r="D7" s="327" t="s">
        <v>18</v>
      </c>
      <c r="E7" s="818" t="s">
        <v>19</v>
      </c>
      <c r="F7" s="819"/>
      <c r="G7" s="488" t="s">
        <v>98</v>
      </c>
      <c r="H7" s="820" t="s">
        <v>18</v>
      </c>
      <c r="I7" s="820"/>
      <c r="J7" s="820"/>
      <c r="K7" s="227"/>
      <c r="L7" s="227"/>
      <c r="M7" s="227"/>
      <c r="N7" s="227"/>
      <c r="O7" s="227"/>
    </row>
    <row r="8" spans="1:15" ht="18" customHeight="1">
      <c r="A8" s="817"/>
      <c r="B8" s="817"/>
      <c r="C8" s="344" t="s">
        <v>21</v>
      </c>
      <c r="D8" s="363" t="s">
        <v>99</v>
      </c>
      <c r="E8" s="821" t="s">
        <v>89</v>
      </c>
      <c r="F8" s="822"/>
      <c r="G8" s="364" t="s">
        <v>18</v>
      </c>
      <c r="H8" s="365" t="s">
        <v>90</v>
      </c>
      <c r="I8" s="365" t="s">
        <v>91</v>
      </c>
      <c r="J8" s="347" t="s">
        <v>100</v>
      </c>
      <c r="K8" s="221"/>
      <c r="L8" s="228"/>
      <c r="M8" s="228"/>
      <c r="N8" s="228"/>
      <c r="O8" s="228"/>
    </row>
    <row r="9" spans="1:15" ht="18" customHeight="1">
      <c r="A9" s="373" t="str">
        <f>'EAST AFRICA via SIN'!A11</f>
        <v>SANTA LOUKIA</v>
      </c>
      <c r="B9" s="374" t="str">
        <f>'EAST AFRICA via SIN'!B11</f>
        <v>155S</v>
      </c>
      <c r="C9" s="372">
        <f>'EAST AFRICA via SIN'!D11</f>
        <v>44318</v>
      </c>
      <c r="D9" s="380">
        <f>C9+4</f>
        <v>44322</v>
      </c>
      <c r="E9" s="671" t="s">
        <v>267</v>
      </c>
      <c r="F9" s="382" t="s">
        <v>268</v>
      </c>
      <c r="G9" s="511">
        <v>44329</v>
      </c>
      <c r="H9" s="511">
        <f>G9+28</f>
        <v>44357</v>
      </c>
      <c r="I9" s="511">
        <f>G9+30</f>
        <v>44359</v>
      </c>
      <c r="J9" s="511">
        <f>G9+25</f>
        <v>44354</v>
      </c>
      <c r="K9" s="362" t="s">
        <v>110</v>
      </c>
      <c r="L9"/>
      <c r="M9"/>
      <c r="N9" s="225"/>
      <c r="O9" s="226"/>
    </row>
    <row r="10" spans="1:15" ht="18" customHeight="1">
      <c r="A10" s="373" t="str">
        <f>'EAST AFRICA via SIN'!A14</f>
        <v>CAPE FAWLEY</v>
      </c>
      <c r="B10" s="374" t="str">
        <f>'EAST AFRICA via SIN'!B14</f>
        <v>054S</v>
      </c>
      <c r="C10" s="372">
        <f t="shared" ref="C10:D12" si="0">C9+7</f>
        <v>44325</v>
      </c>
      <c r="D10" s="380">
        <f t="shared" si="0"/>
        <v>44329</v>
      </c>
      <c r="E10" s="671" t="s">
        <v>269</v>
      </c>
      <c r="F10" s="382" t="s">
        <v>270</v>
      </c>
      <c r="G10" s="511">
        <f>G9+7</f>
        <v>44336</v>
      </c>
      <c r="H10" s="511">
        <f t="shared" ref="H10:H12" si="1">G10+28</f>
        <v>44364</v>
      </c>
      <c r="I10" s="511">
        <f t="shared" ref="I10:I12" si="2">G10+30</f>
        <v>44366</v>
      </c>
      <c r="J10" s="511">
        <f t="shared" ref="J10:J12" si="3">G10+25</f>
        <v>44361</v>
      </c>
      <c r="K10" s="362"/>
      <c r="L10" s="226"/>
      <c r="M10" s="225"/>
      <c r="N10" s="225"/>
      <c r="O10" s="226"/>
    </row>
    <row r="11" spans="1:15" ht="18" customHeight="1">
      <c r="A11" s="373" t="str">
        <f>'EAST AFRICA via SIN'!A17</f>
        <v>GREEN HORIZON</v>
      </c>
      <c r="B11" s="374" t="str">
        <f>'EAST AFRICA via SIN'!B17</f>
        <v>107S</v>
      </c>
      <c r="C11" s="372">
        <f>C10+7</f>
        <v>44332</v>
      </c>
      <c r="D11" s="380">
        <f t="shared" si="0"/>
        <v>44336</v>
      </c>
      <c r="E11" s="381" t="s">
        <v>271</v>
      </c>
      <c r="F11" s="673" t="s">
        <v>272</v>
      </c>
      <c r="G11" s="511">
        <f t="shared" ref="G11:G12" si="4">G10+7</f>
        <v>44343</v>
      </c>
      <c r="H11" s="511">
        <f t="shared" si="1"/>
        <v>44371</v>
      </c>
      <c r="I11" s="511">
        <f t="shared" si="2"/>
        <v>44373</v>
      </c>
      <c r="J11" s="511">
        <f t="shared" si="3"/>
        <v>44368</v>
      </c>
      <c r="K11" s="362"/>
      <c r="L11" s="226"/>
      <c r="M11" s="225"/>
      <c r="N11" s="225"/>
      <c r="O11" s="226"/>
    </row>
    <row r="12" spans="1:15" ht="18" customHeight="1">
      <c r="A12" s="373" t="str">
        <f>'EAST AFRICA via SIN'!A20</f>
        <v>SANTA LOUKIA</v>
      </c>
      <c r="B12" s="374" t="str">
        <f>'EAST AFRICA via SIN'!B20</f>
        <v>158S</v>
      </c>
      <c r="C12" s="372">
        <f t="shared" si="0"/>
        <v>44339</v>
      </c>
      <c r="D12" s="380">
        <f t="shared" si="0"/>
        <v>44343</v>
      </c>
      <c r="E12" s="381" t="s">
        <v>273</v>
      </c>
      <c r="F12" s="382" t="s">
        <v>274</v>
      </c>
      <c r="G12" s="511">
        <f t="shared" si="4"/>
        <v>44350</v>
      </c>
      <c r="H12" s="511">
        <f t="shared" si="1"/>
        <v>44378</v>
      </c>
      <c r="I12" s="511">
        <f t="shared" si="2"/>
        <v>44380</v>
      </c>
      <c r="J12" s="511">
        <f t="shared" si="3"/>
        <v>44375</v>
      </c>
      <c r="K12" s="362"/>
      <c r="L12" s="226"/>
      <c r="M12" s="225"/>
      <c r="N12" s="225"/>
      <c r="O12" s="226"/>
    </row>
    <row r="13" spans="1:15" ht="15">
      <c r="A13" s="2"/>
      <c r="B13" s="375"/>
      <c r="C13" s="3"/>
      <c r="D13" s="3"/>
      <c r="E13" s="224"/>
      <c r="F13" s="359"/>
      <c r="G13" s="225"/>
      <c r="H13" s="225"/>
      <c r="J13" s="225"/>
      <c r="K13" s="225"/>
      <c r="L13" s="226"/>
      <c r="M13" s="225"/>
      <c r="N13" s="225"/>
    </row>
    <row r="14" spans="1:15" ht="15">
      <c r="A14" s="2"/>
      <c r="B14" s="375"/>
      <c r="C14" s="3"/>
      <c r="D14" s="3"/>
      <c r="E14" s="224"/>
      <c r="F14" s="359"/>
      <c r="G14" s="225"/>
      <c r="H14" s="225"/>
      <c r="J14" s="195" t="s">
        <v>32</v>
      </c>
      <c r="K14" s="225"/>
      <c r="L14" s="226"/>
      <c r="M14" s="225"/>
      <c r="N14" s="225"/>
    </row>
    <row r="15" spans="1:15" ht="15">
      <c r="A15" s="184" t="s">
        <v>33</v>
      </c>
      <c r="B15" s="338"/>
      <c r="C15" s="366"/>
      <c r="D15" s="192"/>
      <c r="E15" s="193"/>
      <c r="F15" s="351"/>
      <c r="G15" s="194"/>
      <c r="H15" s="194"/>
      <c r="I15" s="194"/>
      <c r="L15" s="229"/>
      <c r="M15" s="229"/>
      <c r="N15" s="229"/>
    </row>
    <row r="16" spans="1:15" ht="15">
      <c r="A16" s="357" t="s">
        <v>80</v>
      </c>
      <c r="B16" s="376"/>
      <c r="C16" s="367"/>
      <c r="D16" s="231"/>
      <c r="E16" s="193"/>
      <c r="F16" s="351"/>
      <c r="G16" s="194"/>
      <c r="H16" s="194"/>
      <c r="I16" s="194"/>
    </row>
    <row r="17" spans="1:9" ht="15">
      <c r="B17" s="339"/>
      <c r="C17" s="368"/>
      <c r="D17" s="197"/>
      <c r="E17" s="96"/>
      <c r="F17" s="353"/>
      <c r="G17" s="193"/>
      <c r="H17" s="193"/>
      <c r="I17" s="193"/>
    </row>
    <row r="18" spans="1:9" ht="15">
      <c r="A18" s="186" t="s">
        <v>113</v>
      </c>
      <c r="B18" s="201"/>
      <c r="C18" s="369"/>
      <c r="D18" s="203"/>
      <c r="E18" s="204"/>
      <c r="F18" s="354"/>
      <c r="G18" s="200"/>
      <c r="H18" s="200"/>
      <c r="I18" s="200"/>
    </row>
    <row r="19" spans="1:9" ht="15">
      <c r="A19" s="186" t="s">
        <v>112</v>
      </c>
      <c r="B19" s="341"/>
      <c r="C19" s="361"/>
      <c r="D19" s="210"/>
      <c r="E19" s="95"/>
      <c r="F19" s="298"/>
      <c r="G19" s="193"/>
      <c r="H19" s="193"/>
      <c r="I19" s="193"/>
    </row>
  </sheetData>
  <mergeCells count="6">
    <mergeCell ref="B1:J1"/>
    <mergeCell ref="B2:J2"/>
    <mergeCell ref="A7:B8"/>
    <mergeCell ref="E7:F7"/>
    <mergeCell ref="H7:J7"/>
    <mergeCell ref="E8:F8"/>
  </mergeCells>
  <hyperlinks>
    <hyperlink ref="A6" location="MENU!A1" display="BACK TO MENU" xr:uid="{00000000-0004-0000-0900-000000000000}"/>
  </hyperlinks>
  <printOptions horizontalCentered="1"/>
  <pageMargins left="0" right="0" top="0" bottom="0" header="0" footer="0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showGridLines="0" tabSelected="1" workbookViewId="0">
      <selection activeCell="E17" sqref="E17"/>
    </sheetView>
  </sheetViews>
  <sheetFormatPr defaultColWidth="8" defaultRowHeight="14.25"/>
  <cols>
    <col min="1" max="1" width="22.21875" style="144" customWidth="1"/>
    <col min="2" max="2" width="8" style="147" customWidth="1"/>
    <col min="3" max="3" width="9" style="145" customWidth="1"/>
    <col min="4" max="4" width="10.44140625" style="144" bestFit="1" customWidth="1"/>
    <col min="5" max="5" width="28" style="145" bestFit="1" customWidth="1"/>
    <col min="6" max="6" width="13.88671875" style="145" customWidth="1"/>
    <col min="7" max="7" width="10.44140625" style="147" bestFit="1" customWidth="1"/>
    <col min="8" max="8" width="26.21875" style="144" customWidth="1"/>
    <col min="9" max="9" width="6.44140625" style="144" bestFit="1" customWidth="1"/>
    <col min="10" max="11" width="4.6640625" style="144" bestFit="1" customWidth="1"/>
    <col min="12" max="16384" width="8" style="144"/>
  </cols>
  <sheetData>
    <row r="1" spans="1:9" ht="18">
      <c r="B1" s="722" t="s">
        <v>0</v>
      </c>
      <c r="C1" s="722"/>
      <c r="D1" s="722"/>
      <c r="E1" s="722"/>
      <c r="F1" s="722"/>
      <c r="G1" s="722"/>
      <c r="H1" s="722"/>
      <c r="I1" s="150"/>
    </row>
    <row r="2" spans="1:9" ht="18">
      <c r="B2" s="723" t="s">
        <v>127</v>
      </c>
      <c r="C2" s="723"/>
      <c r="D2" s="723"/>
      <c r="E2" s="723"/>
      <c r="F2" s="723"/>
      <c r="G2" s="723"/>
      <c r="H2" s="723"/>
      <c r="I2" s="156"/>
    </row>
    <row r="3" spans="1:9" ht="18">
      <c r="B3" s="572"/>
      <c r="C3" s="572"/>
      <c r="D3" s="572"/>
      <c r="E3" s="572"/>
      <c r="F3" s="572"/>
      <c r="G3" s="572"/>
      <c r="H3" s="572"/>
      <c r="I3" s="156"/>
    </row>
    <row r="4" spans="1:9" ht="18">
      <c r="B4" s="572"/>
      <c r="C4" s="572"/>
      <c r="D4" s="572"/>
      <c r="E4" s="572"/>
      <c r="F4" s="572"/>
      <c r="G4" s="572"/>
      <c r="H4" s="572"/>
      <c r="I4" s="156"/>
    </row>
    <row r="5" spans="1:9" ht="18">
      <c r="A5" s="523"/>
      <c r="B5" s="572"/>
      <c r="C5" s="572"/>
      <c r="D5" s="572"/>
      <c r="E5" s="572"/>
      <c r="F5" s="572"/>
      <c r="G5" s="572"/>
      <c r="H5" s="572"/>
      <c r="I5" s="156"/>
    </row>
    <row r="6" spans="1:9">
      <c r="C6" s="144"/>
      <c r="G6" s="144"/>
    </row>
    <row r="7" spans="1:9" ht="15">
      <c r="A7" s="242" t="s">
        <v>14</v>
      </c>
      <c r="B7" s="162"/>
      <c r="C7" s="154"/>
      <c r="D7" s="156"/>
      <c r="E7" s="154"/>
      <c r="F7" s="154"/>
      <c r="G7" s="163"/>
      <c r="H7" s="156"/>
    </row>
    <row r="8" spans="1:9" ht="15">
      <c r="A8" s="724" t="s">
        <v>128</v>
      </c>
      <c r="B8" s="725"/>
      <c r="C8" s="524" t="s">
        <v>17</v>
      </c>
      <c r="D8" s="525" t="s">
        <v>18</v>
      </c>
      <c r="E8" s="728" t="s">
        <v>19</v>
      </c>
      <c r="F8" s="729"/>
      <c r="G8" s="526" t="s">
        <v>129</v>
      </c>
      <c r="H8" s="510" t="s">
        <v>18</v>
      </c>
    </row>
    <row r="9" spans="1:9" s="145" customFormat="1" ht="15">
      <c r="A9" s="726"/>
      <c r="B9" s="727"/>
      <c r="C9" s="527" t="s">
        <v>21</v>
      </c>
      <c r="D9" s="528" t="s">
        <v>129</v>
      </c>
      <c r="E9" s="730" t="s">
        <v>23</v>
      </c>
      <c r="F9" s="731"/>
      <c r="G9" s="529" t="s">
        <v>18</v>
      </c>
      <c r="H9" s="530" t="s">
        <v>130</v>
      </c>
    </row>
    <row r="10" spans="1:9" ht="15">
      <c r="A10" s="556"/>
      <c r="B10" s="557"/>
      <c r="C10" s="531"/>
      <c r="D10" s="532"/>
      <c r="E10" s="533"/>
      <c r="F10" s="534"/>
      <c r="G10" s="535"/>
      <c r="H10" s="536"/>
      <c r="I10" s="537"/>
    </row>
    <row r="11" spans="1:9" s="546" customFormat="1" ht="15">
      <c r="A11" s="538" t="s">
        <v>152</v>
      </c>
      <c r="B11" s="539" t="s">
        <v>204</v>
      </c>
      <c r="C11" s="540">
        <v>44319</v>
      </c>
      <c r="D11" s="541">
        <f>C11+12</f>
        <v>44331</v>
      </c>
      <c r="E11" s="542" t="s">
        <v>181</v>
      </c>
      <c r="F11" s="543" t="s">
        <v>182</v>
      </c>
      <c r="G11" s="544">
        <v>44337</v>
      </c>
      <c r="H11" s="545">
        <f>G11+20</f>
        <v>44357</v>
      </c>
      <c r="I11" s="537" t="s">
        <v>131</v>
      </c>
    </row>
    <row r="12" spans="1:9" s="555" customFormat="1" ht="15">
      <c r="A12" s="547"/>
      <c r="B12" s="548"/>
      <c r="C12" s="549"/>
      <c r="D12" s="550"/>
      <c r="E12" s="551"/>
      <c r="F12" s="552"/>
      <c r="G12" s="553"/>
      <c r="H12" s="554"/>
      <c r="I12" s="75"/>
    </row>
    <row r="13" spans="1:9" ht="15">
      <c r="A13" s="556"/>
      <c r="B13" s="557"/>
      <c r="C13" s="531"/>
      <c r="D13" s="558"/>
      <c r="E13" s="533"/>
      <c r="F13" s="534"/>
      <c r="G13" s="535"/>
      <c r="H13" s="536"/>
      <c r="I13" s="559"/>
    </row>
    <row r="14" spans="1:9" s="546" customFormat="1" ht="15">
      <c r="A14" s="631" t="s">
        <v>205</v>
      </c>
      <c r="B14" s="632" t="s">
        <v>206</v>
      </c>
      <c r="C14" s="540">
        <f>C11+7</f>
        <v>44326</v>
      </c>
      <c r="D14" s="541">
        <f>C14+12</f>
        <v>44338</v>
      </c>
      <c r="E14" s="542" t="s">
        <v>183</v>
      </c>
      <c r="F14" s="543" t="s">
        <v>184</v>
      </c>
      <c r="G14" s="544">
        <f>G11+7</f>
        <v>44344</v>
      </c>
      <c r="H14" s="545">
        <f>G14+20</f>
        <v>44364</v>
      </c>
      <c r="I14" s="560"/>
    </row>
    <row r="15" spans="1:9" s="555" customFormat="1" ht="15">
      <c r="A15" s="547"/>
      <c r="B15" s="548"/>
      <c r="C15" s="549"/>
      <c r="D15" s="561"/>
      <c r="E15" s="551"/>
      <c r="F15" s="552"/>
      <c r="G15" s="553"/>
      <c r="H15" s="554"/>
      <c r="I15" s="75"/>
    </row>
    <row r="16" spans="1:9" ht="15">
      <c r="A16" s="556"/>
      <c r="B16" s="557"/>
      <c r="C16" s="562"/>
      <c r="D16" s="558"/>
      <c r="E16" s="679"/>
      <c r="F16" s="303"/>
      <c r="G16" s="535"/>
      <c r="H16" s="536"/>
      <c r="I16" s="559"/>
    </row>
    <row r="17" spans="1:10" s="546" customFormat="1" ht="15">
      <c r="A17" s="538" t="s">
        <v>171</v>
      </c>
      <c r="B17" s="539" t="s">
        <v>149</v>
      </c>
      <c r="C17" s="633">
        <f>C14+7</f>
        <v>44333</v>
      </c>
      <c r="D17" s="634">
        <f>C17+12</f>
        <v>44345</v>
      </c>
      <c r="E17" s="542" t="s">
        <v>185</v>
      </c>
      <c r="F17" s="543" t="s">
        <v>186</v>
      </c>
      <c r="G17" s="544">
        <f>G14+7</f>
        <v>44351</v>
      </c>
      <c r="H17" s="545">
        <f>G17+20</f>
        <v>44371</v>
      </c>
      <c r="I17" s="560"/>
    </row>
    <row r="18" spans="1:10" s="555" customFormat="1" ht="15">
      <c r="A18" s="547"/>
      <c r="B18" s="548"/>
      <c r="C18" s="563"/>
      <c r="D18" s="561"/>
      <c r="E18" s="679"/>
      <c r="F18" s="303"/>
      <c r="G18" s="553"/>
      <c r="H18" s="554"/>
      <c r="I18" s="75"/>
    </row>
    <row r="19" spans="1:10" s="555" customFormat="1" ht="15">
      <c r="A19" s="675"/>
      <c r="B19" s="676"/>
      <c r="C19" s="677"/>
      <c r="D19" s="678"/>
      <c r="E19" s="823"/>
      <c r="F19" s="685"/>
      <c r="G19" s="680"/>
      <c r="H19" s="681"/>
      <c r="I19" s="75"/>
    </row>
    <row r="20" spans="1:10" s="555" customFormat="1" ht="15">
      <c r="A20" s="538" t="s">
        <v>207</v>
      </c>
      <c r="B20" s="539" t="s">
        <v>208</v>
      </c>
      <c r="C20" s="540">
        <f>C17+7</f>
        <v>44340</v>
      </c>
      <c r="D20" s="541">
        <f>C20+12</f>
        <v>44352</v>
      </c>
      <c r="E20" s="542" t="s">
        <v>151</v>
      </c>
      <c r="F20" s="543" t="s">
        <v>187</v>
      </c>
      <c r="G20" s="544">
        <f>G17+7</f>
        <v>44358</v>
      </c>
      <c r="H20" s="545">
        <f>G20+20</f>
        <v>44378</v>
      </c>
      <c r="I20" s="75"/>
    </row>
    <row r="21" spans="1:10" s="555" customFormat="1" ht="15">
      <c r="A21" s="675"/>
      <c r="B21" s="676"/>
      <c r="C21" s="677"/>
      <c r="D21" s="678"/>
      <c r="E21" s="551"/>
      <c r="F21" s="303"/>
      <c r="G21" s="680"/>
      <c r="H21" s="681"/>
      <c r="I21" s="75"/>
    </row>
    <row r="22" spans="1:10" ht="15">
      <c r="A22" s="682"/>
      <c r="B22" s="683"/>
      <c r="C22" s="684"/>
      <c r="D22" s="684"/>
      <c r="E22" s="685"/>
      <c r="F22" s="685"/>
      <c r="G22" s="686"/>
      <c r="H22" s="687"/>
      <c r="I22" s="559"/>
    </row>
    <row r="23" spans="1:10" s="546" customFormat="1" ht="15">
      <c r="A23" s="538" t="s">
        <v>148</v>
      </c>
      <c r="B23" s="539" t="s">
        <v>192</v>
      </c>
      <c r="C23" s="540">
        <f>C20+7</f>
        <v>44347</v>
      </c>
      <c r="D23" s="540">
        <f>D20+7</f>
        <v>44359</v>
      </c>
      <c r="E23" s="543" t="s">
        <v>296</v>
      </c>
      <c r="F23" s="543" t="s">
        <v>297</v>
      </c>
      <c r="G23" s="544">
        <f>G20+7</f>
        <v>44365</v>
      </c>
      <c r="H23" s="545">
        <f>G23+20</f>
        <v>44385</v>
      </c>
      <c r="I23" s="564"/>
    </row>
    <row r="24" spans="1:10" s="555" customFormat="1" ht="15">
      <c r="A24" s="547"/>
      <c r="B24" s="548"/>
      <c r="C24" s="563"/>
      <c r="D24" s="563"/>
      <c r="E24" s="552"/>
      <c r="F24" s="552"/>
      <c r="G24" s="553"/>
      <c r="H24" s="688"/>
      <c r="I24" s="75"/>
    </row>
    <row r="25" spans="1:10" s="555" customFormat="1" ht="15">
      <c r="A25" s="73"/>
      <c r="B25" s="288"/>
      <c r="C25" s="74"/>
      <c r="D25" s="74"/>
      <c r="E25" s="303"/>
      <c r="F25" s="303"/>
      <c r="G25" s="565"/>
      <c r="H25" s="566"/>
      <c r="I25" s="75"/>
      <c r="J25" s="215"/>
    </row>
    <row r="26" spans="1:10">
      <c r="H26" s="195" t="s">
        <v>32</v>
      </c>
    </row>
    <row r="27" spans="1:10" ht="15">
      <c r="A27" s="184" t="s">
        <v>33</v>
      </c>
      <c r="B27" s="338"/>
      <c r="C27" s="567"/>
      <c r="D27" s="192"/>
      <c r="E27" s="303"/>
      <c r="F27" s="568"/>
      <c r="G27" s="194"/>
    </row>
    <row r="28" spans="1:10" ht="15">
      <c r="A28" s="569" t="s">
        <v>34</v>
      </c>
      <c r="B28" s="376"/>
      <c r="C28" s="230"/>
      <c r="D28" s="231"/>
      <c r="E28" s="318"/>
      <c r="F28" s="318"/>
      <c r="G28" s="144"/>
      <c r="H28" s="148"/>
    </row>
    <row r="29" spans="1:10" ht="15">
      <c r="A29" s="198"/>
      <c r="B29" s="570"/>
      <c r="C29" s="571"/>
      <c r="D29" s="197"/>
      <c r="E29" s="301"/>
      <c r="F29" s="301"/>
      <c r="G29" s="144"/>
      <c r="H29" s="148"/>
    </row>
    <row r="30" spans="1:10" ht="15">
      <c r="A30" s="186" t="s">
        <v>113</v>
      </c>
      <c r="B30" s="339"/>
      <c r="C30" s="196"/>
      <c r="D30" s="197"/>
      <c r="E30" s="306"/>
      <c r="F30" s="306"/>
      <c r="G30" s="144"/>
      <c r="H30" s="148"/>
    </row>
    <row r="31" spans="1:10" ht="15">
      <c r="A31" s="186" t="s">
        <v>112</v>
      </c>
      <c r="B31" s="201"/>
      <c r="C31" s="201"/>
      <c r="D31" s="203"/>
      <c r="E31" s="319"/>
      <c r="F31" s="319"/>
      <c r="G31" s="144"/>
      <c r="H31" s="148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showGridLines="0" zoomScale="80" zoomScaleNormal="80" zoomScaleSheetLayoutView="75" workbookViewId="0">
      <selection activeCell="E10" sqref="E10"/>
    </sheetView>
  </sheetViews>
  <sheetFormatPr defaultColWidth="8" defaultRowHeight="14.25"/>
  <cols>
    <col min="1" max="1" width="22.21875" style="56" customWidth="1"/>
    <col min="2" max="2" width="8" style="58" customWidth="1"/>
    <col min="3" max="3" width="9" style="57" customWidth="1"/>
    <col min="4" max="4" width="8.88671875" style="56" customWidth="1"/>
    <col min="5" max="5" width="28" style="57" bestFit="1" customWidth="1"/>
    <col min="6" max="6" width="13.88671875" style="57" customWidth="1"/>
    <col min="7" max="7" width="12" style="58" bestFit="1" customWidth="1"/>
    <col min="8" max="8" width="16.77734375" style="56" bestFit="1" customWidth="1"/>
    <col min="9" max="9" width="19.109375" style="56" bestFit="1" customWidth="1"/>
    <col min="10" max="10" width="21" style="56" customWidth="1"/>
    <col min="11" max="11" width="18.21875" style="59" bestFit="1" customWidth="1"/>
    <col min="12" max="12" width="8.33203125" style="56" bestFit="1" customWidth="1"/>
    <col min="13" max="13" width="11.77734375" style="59" bestFit="1" customWidth="1"/>
    <col min="14" max="14" width="15.21875" style="56" customWidth="1"/>
    <col min="15" max="15" width="6.44140625" style="56" bestFit="1" customWidth="1"/>
    <col min="16" max="17" width="4.6640625" style="56" bestFit="1" customWidth="1"/>
    <col min="18" max="16384" width="8" style="56"/>
  </cols>
  <sheetData>
    <row r="1" spans="1:15" ht="18">
      <c r="B1" s="742" t="s">
        <v>0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60"/>
    </row>
    <row r="2" spans="1:15" ht="18">
      <c r="B2" s="743" t="s">
        <v>12</v>
      </c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61"/>
    </row>
    <row r="3" spans="1:15" ht="18">
      <c r="B3" s="744" t="s">
        <v>13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61"/>
    </row>
    <row r="4" spans="1:15" ht="18">
      <c r="B4" s="744" t="s">
        <v>116</v>
      </c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  <c r="N4" s="744"/>
      <c r="O4" s="61"/>
    </row>
    <row r="5" spans="1:15" ht="18">
      <c r="A5" s="187"/>
      <c r="B5" s="744" t="s">
        <v>15</v>
      </c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61"/>
    </row>
    <row r="6" spans="1:15">
      <c r="C6" s="56"/>
      <c r="G6" s="56"/>
      <c r="K6" s="56"/>
      <c r="M6" s="56"/>
    </row>
    <row r="7" spans="1:15" ht="15">
      <c r="A7" s="242" t="s">
        <v>14</v>
      </c>
      <c r="B7" s="64"/>
      <c r="C7" s="63"/>
      <c r="D7" s="61"/>
      <c r="E7" s="63"/>
      <c r="F7" s="63"/>
      <c r="G7" s="65"/>
      <c r="H7" s="61"/>
      <c r="I7" s="66"/>
      <c r="J7" s="61"/>
      <c r="K7" s="67"/>
      <c r="L7" s="66"/>
      <c r="M7" s="56"/>
    </row>
    <row r="8" spans="1:15" ht="18" customHeight="1">
      <c r="A8" s="734" t="s">
        <v>16</v>
      </c>
      <c r="B8" s="735"/>
      <c r="C8" s="278" t="s">
        <v>17</v>
      </c>
      <c r="D8" s="274" t="s">
        <v>18</v>
      </c>
      <c r="E8" s="740" t="s">
        <v>19</v>
      </c>
      <c r="F8" s="741"/>
      <c r="G8" s="578" t="s">
        <v>20</v>
      </c>
      <c r="H8" s="738" t="s">
        <v>18</v>
      </c>
      <c r="I8" s="738"/>
      <c r="J8" s="738"/>
      <c r="K8" s="738"/>
      <c r="L8" s="738"/>
      <c r="M8" s="738"/>
      <c r="N8" s="739"/>
    </row>
    <row r="9" spans="1:15" s="57" customFormat="1" ht="18" customHeight="1">
      <c r="A9" s="736"/>
      <c r="B9" s="737"/>
      <c r="C9" s="273" t="s">
        <v>21</v>
      </c>
      <c r="D9" s="265" t="s">
        <v>22</v>
      </c>
      <c r="E9" s="732" t="s">
        <v>23</v>
      </c>
      <c r="F9" s="733"/>
      <c r="G9" s="275" t="s">
        <v>18</v>
      </c>
      <c r="H9" s="276" t="s">
        <v>24</v>
      </c>
      <c r="I9" s="253" t="s">
        <v>25</v>
      </c>
      <c r="J9" s="276" t="s">
        <v>26</v>
      </c>
      <c r="K9" s="112" t="s">
        <v>27</v>
      </c>
      <c r="L9" s="276" t="s">
        <v>28</v>
      </c>
      <c r="M9" s="112" t="s">
        <v>29</v>
      </c>
      <c r="N9" s="277" t="s">
        <v>30</v>
      </c>
    </row>
    <row r="10" spans="1:15" ht="18" customHeight="1">
      <c r="A10" s="266"/>
      <c r="B10" s="287"/>
      <c r="C10" s="269"/>
      <c r="D10" s="269"/>
      <c r="E10" s="576" t="s">
        <v>179</v>
      </c>
      <c r="F10" s="577" t="s">
        <v>180</v>
      </c>
      <c r="G10" s="574">
        <v>44332</v>
      </c>
      <c r="H10" s="471">
        <f>G10+19</f>
        <v>44351</v>
      </c>
      <c r="I10" s="450" t="s">
        <v>31</v>
      </c>
      <c r="J10" s="471">
        <f>G10+28</f>
        <v>44360</v>
      </c>
      <c r="K10" s="450" t="s">
        <v>31</v>
      </c>
      <c r="L10" s="450" t="s">
        <v>31</v>
      </c>
      <c r="M10" s="450" t="s">
        <v>31</v>
      </c>
      <c r="N10" s="450">
        <f>G10+37</f>
        <v>44369</v>
      </c>
      <c r="O10" s="575" t="s">
        <v>60</v>
      </c>
    </row>
    <row r="11" spans="1:15" s="70" customFormat="1" ht="18" customHeight="1">
      <c r="A11" s="498" t="s">
        <v>171</v>
      </c>
      <c r="B11" s="499" t="s">
        <v>146</v>
      </c>
      <c r="C11" s="270">
        <v>44317</v>
      </c>
      <c r="D11" s="270">
        <f>C11+10</f>
        <v>44327</v>
      </c>
      <c r="E11" s="472" t="s">
        <v>188</v>
      </c>
      <c r="F11" s="658" t="s">
        <v>189</v>
      </c>
      <c r="G11" s="452">
        <v>44336</v>
      </c>
      <c r="H11" s="453">
        <f>G11+20</f>
        <v>44356</v>
      </c>
      <c r="I11" s="453">
        <f>G11+22</f>
        <v>44358</v>
      </c>
      <c r="J11" s="479" t="s">
        <v>31</v>
      </c>
      <c r="K11" s="264">
        <f>G11+24</f>
        <v>44360</v>
      </c>
      <c r="L11" s="451">
        <f>G11+31</f>
        <v>44367</v>
      </c>
      <c r="M11" s="264">
        <f>G11+35</f>
        <v>44371</v>
      </c>
      <c r="N11" s="453" t="s">
        <v>31</v>
      </c>
      <c r="O11" s="69" t="s">
        <v>61</v>
      </c>
    </row>
    <row r="12" spans="1:15" s="71" customFormat="1" ht="18" customHeight="1">
      <c r="A12" s="261"/>
      <c r="B12" s="286"/>
      <c r="C12" s="271"/>
      <c r="D12" s="271"/>
      <c r="E12" s="461" t="s">
        <v>195</v>
      </c>
      <c r="F12" s="302" t="s">
        <v>196</v>
      </c>
      <c r="G12" s="455">
        <v>44334</v>
      </c>
      <c r="H12" s="456">
        <f>G12+22</f>
        <v>44356</v>
      </c>
      <c r="I12" s="454">
        <f>G12+23</f>
        <v>44357</v>
      </c>
      <c r="J12" s="456">
        <f>G12+28</f>
        <v>44362</v>
      </c>
      <c r="K12" s="413" t="s">
        <v>31</v>
      </c>
      <c r="L12" s="454">
        <f>+G12+34</f>
        <v>44368</v>
      </c>
      <c r="M12" s="454">
        <f>+G12+37</f>
        <v>44371</v>
      </c>
      <c r="N12" s="413" t="s">
        <v>31</v>
      </c>
      <c r="O12" s="75" t="s">
        <v>62</v>
      </c>
    </row>
    <row r="13" spans="1:15" ht="18" customHeight="1">
      <c r="A13" s="268"/>
      <c r="B13" s="285"/>
      <c r="C13" s="269"/>
      <c r="D13" s="272"/>
      <c r="E13" s="576" t="s">
        <v>181</v>
      </c>
      <c r="F13" s="577" t="s">
        <v>182</v>
      </c>
      <c r="G13" s="574">
        <f t="shared" ref="G13:G24" si="0">G10+7</f>
        <v>44339</v>
      </c>
      <c r="H13" s="471">
        <f>G13+19</f>
        <v>44358</v>
      </c>
      <c r="I13" s="450" t="s">
        <v>31</v>
      </c>
      <c r="J13" s="471">
        <f>G13+28</f>
        <v>44367</v>
      </c>
      <c r="K13" s="450" t="s">
        <v>31</v>
      </c>
      <c r="L13" s="450" t="s">
        <v>31</v>
      </c>
      <c r="M13" s="450" t="s">
        <v>31</v>
      </c>
      <c r="N13" s="450">
        <f>G13+37</f>
        <v>44376</v>
      </c>
      <c r="O13" s="257"/>
    </row>
    <row r="14" spans="1:15" s="70" customFormat="1" ht="18" customHeight="1">
      <c r="A14" s="497" t="s">
        <v>172</v>
      </c>
      <c r="B14" s="499" t="s">
        <v>174</v>
      </c>
      <c r="C14" s="270">
        <f>C11+7</f>
        <v>44324</v>
      </c>
      <c r="D14" s="270" t="s">
        <v>178</v>
      </c>
      <c r="E14" s="472" t="s">
        <v>190</v>
      </c>
      <c r="F14" s="473" t="s">
        <v>191</v>
      </c>
      <c r="G14" s="452">
        <f>G11+7</f>
        <v>44343</v>
      </c>
      <c r="H14" s="453">
        <f>G14+20</f>
        <v>44363</v>
      </c>
      <c r="I14" s="453">
        <f>G14+22</f>
        <v>44365</v>
      </c>
      <c r="J14" s="479" t="s">
        <v>31</v>
      </c>
      <c r="K14" s="264">
        <f>G14+24</f>
        <v>44367</v>
      </c>
      <c r="L14" s="451">
        <f>G14+31</f>
        <v>44374</v>
      </c>
      <c r="M14" s="264">
        <f>G14+35</f>
        <v>44378</v>
      </c>
      <c r="N14" s="453" t="s">
        <v>31</v>
      </c>
      <c r="O14" s="258"/>
    </row>
    <row r="15" spans="1:15" s="71" customFormat="1" ht="18" customHeight="1">
      <c r="A15" s="261"/>
      <c r="B15" s="286"/>
      <c r="C15" s="271"/>
      <c r="D15" s="263"/>
      <c r="E15" s="461" t="s">
        <v>197</v>
      </c>
      <c r="F15" s="659" t="s">
        <v>198</v>
      </c>
      <c r="G15" s="455">
        <f t="shared" si="0"/>
        <v>44341</v>
      </c>
      <c r="H15" s="456">
        <f>G15+22</f>
        <v>44363</v>
      </c>
      <c r="I15" s="454">
        <f>G15+23</f>
        <v>44364</v>
      </c>
      <c r="J15" s="456">
        <f>G15+28</f>
        <v>44369</v>
      </c>
      <c r="K15" s="413" t="s">
        <v>31</v>
      </c>
      <c r="L15" s="454">
        <f>+G15+34</f>
        <v>44375</v>
      </c>
      <c r="M15" s="454">
        <f>+G15+37</f>
        <v>44378</v>
      </c>
      <c r="N15" s="413" t="s">
        <v>31</v>
      </c>
      <c r="O15" s="75"/>
    </row>
    <row r="16" spans="1:15" ht="18" customHeight="1">
      <c r="A16" s="268"/>
      <c r="B16" s="285"/>
      <c r="C16" s="272"/>
      <c r="D16" s="272"/>
      <c r="E16" s="576" t="s">
        <v>183</v>
      </c>
      <c r="F16" s="577" t="s">
        <v>184</v>
      </c>
      <c r="G16" s="574">
        <f t="shared" si="0"/>
        <v>44346</v>
      </c>
      <c r="H16" s="471">
        <f>G16+19</f>
        <v>44365</v>
      </c>
      <c r="I16" s="450" t="s">
        <v>31</v>
      </c>
      <c r="J16" s="471">
        <f>G16+28</f>
        <v>44374</v>
      </c>
      <c r="K16" s="450" t="s">
        <v>31</v>
      </c>
      <c r="L16" s="450" t="s">
        <v>31</v>
      </c>
      <c r="M16" s="450" t="s">
        <v>31</v>
      </c>
      <c r="N16" s="450">
        <f>G16+37</f>
        <v>44383</v>
      </c>
      <c r="O16" s="257"/>
    </row>
    <row r="17" spans="1:16" s="70" customFormat="1" ht="18" customHeight="1">
      <c r="A17" s="497" t="s">
        <v>132</v>
      </c>
      <c r="B17" s="499" t="s">
        <v>175</v>
      </c>
      <c r="C17" s="270">
        <f>C14+7</f>
        <v>44331</v>
      </c>
      <c r="D17" s="270">
        <f>C17+10</f>
        <v>44341</v>
      </c>
      <c r="E17" s="472" t="s">
        <v>154</v>
      </c>
      <c r="F17" s="473" t="s">
        <v>147</v>
      </c>
      <c r="G17" s="452">
        <f t="shared" si="0"/>
        <v>44350</v>
      </c>
      <c r="H17" s="453">
        <f>G17+20</f>
        <v>44370</v>
      </c>
      <c r="I17" s="453">
        <f>G17+22</f>
        <v>44372</v>
      </c>
      <c r="J17" s="479" t="s">
        <v>31</v>
      </c>
      <c r="K17" s="264">
        <f>G17+24</f>
        <v>44374</v>
      </c>
      <c r="L17" s="451">
        <f>G17+31</f>
        <v>44381</v>
      </c>
      <c r="M17" s="264">
        <f>G17+35</f>
        <v>44385</v>
      </c>
      <c r="N17" s="453" t="s">
        <v>31</v>
      </c>
      <c r="O17" s="258"/>
    </row>
    <row r="18" spans="1:16" s="71" customFormat="1" ht="18" customHeight="1">
      <c r="A18" s="261"/>
      <c r="B18" s="286"/>
      <c r="C18" s="263"/>
      <c r="D18" s="263"/>
      <c r="E18" s="461" t="s">
        <v>199</v>
      </c>
      <c r="F18" s="659" t="s">
        <v>200</v>
      </c>
      <c r="G18" s="455">
        <f t="shared" si="0"/>
        <v>44348</v>
      </c>
      <c r="H18" s="456">
        <f>G18+22</f>
        <v>44370</v>
      </c>
      <c r="I18" s="454">
        <f>G18+23</f>
        <v>44371</v>
      </c>
      <c r="J18" s="456">
        <f>G18+28</f>
        <v>44376</v>
      </c>
      <c r="K18" s="413" t="s">
        <v>31</v>
      </c>
      <c r="L18" s="454">
        <f>+G18+34</f>
        <v>44382</v>
      </c>
      <c r="M18" s="454">
        <f>+G18+37</f>
        <v>44385</v>
      </c>
      <c r="N18" s="413" t="s">
        <v>31</v>
      </c>
      <c r="O18" s="75"/>
    </row>
    <row r="19" spans="1:16" ht="18" customHeight="1">
      <c r="A19" s="268"/>
      <c r="B19" s="285"/>
      <c r="C19" s="272"/>
      <c r="D19" s="272"/>
      <c r="E19" s="576" t="s">
        <v>185</v>
      </c>
      <c r="F19" s="577" t="s">
        <v>186</v>
      </c>
      <c r="G19" s="574">
        <f t="shared" si="0"/>
        <v>44353</v>
      </c>
      <c r="H19" s="471">
        <f>G19+19</f>
        <v>44372</v>
      </c>
      <c r="I19" s="450" t="s">
        <v>31</v>
      </c>
      <c r="J19" s="471">
        <f>G19+28</f>
        <v>44381</v>
      </c>
      <c r="K19" s="450" t="s">
        <v>31</v>
      </c>
      <c r="L19" s="450" t="s">
        <v>31</v>
      </c>
      <c r="M19" s="450" t="s">
        <v>31</v>
      </c>
      <c r="N19" s="450">
        <f>G19+37</f>
        <v>44390</v>
      </c>
      <c r="O19" s="257"/>
    </row>
    <row r="20" spans="1:16" s="70" customFormat="1" ht="18" customHeight="1">
      <c r="A20" s="497" t="s">
        <v>150</v>
      </c>
      <c r="B20" s="499" t="s">
        <v>176</v>
      </c>
      <c r="C20" s="270">
        <f>C17+7</f>
        <v>44338</v>
      </c>
      <c r="D20" s="270">
        <f>C20+10</f>
        <v>44348</v>
      </c>
      <c r="E20" s="472" t="s">
        <v>155</v>
      </c>
      <c r="F20" s="658" t="s">
        <v>192</v>
      </c>
      <c r="G20" s="452">
        <f t="shared" si="0"/>
        <v>44357</v>
      </c>
      <c r="H20" s="453">
        <f>G20+20</f>
        <v>44377</v>
      </c>
      <c r="I20" s="453">
        <f>G20+22</f>
        <v>44379</v>
      </c>
      <c r="J20" s="479" t="s">
        <v>31</v>
      </c>
      <c r="K20" s="264">
        <f>G20+24</f>
        <v>44381</v>
      </c>
      <c r="L20" s="451">
        <f>G20+31</f>
        <v>44388</v>
      </c>
      <c r="M20" s="264">
        <f>G20+35</f>
        <v>44392</v>
      </c>
      <c r="N20" s="453" t="s">
        <v>31</v>
      </c>
      <c r="O20" s="259"/>
    </row>
    <row r="21" spans="1:16" s="71" customFormat="1" ht="18" customHeight="1">
      <c r="A21" s="261"/>
      <c r="B21" s="286"/>
      <c r="C21" s="263"/>
      <c r="D21" s="263"/>
      <c r="E21" s="648" t="s">
        <v>138</v>
      </c>
      <c r="F21" s="302" t="s">
        <v>201</v>
      </c>
      <c r="G21" s="455">
        <f t="shared" si="0"/>
        <v>44355</v>
      </c>
      <c r="H21" s="456">
        <f>G21+22</f>
        <v>44377</v>
      </c>
      <c r="I21" s="454">
        <f>G21+23</f>
        <v>44378</v>
      </c>
      <c r="J21" s="456">
        <f>G21+28</f>
        <v>44383</v>
      </c>
      <c r="K21" s="413" t="s">
        <v>31</v>
      </c>
      <c r="L21" s="454">
        <f>+G21+34</f>
        <v>44389</v>
      </c>
      <c r="M21" s="454">
        <f>+G21+37</f>
        <v>44392</v>
      </c>
      <c r="N21" s="413" t="s">
        <v>31</v>
      </c>
      <c r="O21" s="75"/>
    </row>
    <row r="22" spans="1:16" ht="18" customHeight="1">
      <c r="A22" s="266"/>
      <c r="B22" s="287"/>
      <c r="C22" s="267"/>
      <c r="D22" s="267"/>
      <c r="E22" s="576" t="s">
        <v>151</v>
      </c>
      <c r="F22" s="577" t="s">
        <v>187</v>
      </c>
      <c r="G22" s="574">
        <f t="shared" si="0"/>
        <v>44360</v>
      </c>
      <c r="H22" s="471">
        <f>G22+19</f>
        <v>44379</v>
      </c>
      <c r="I22" s="450" t="s">
        <v>31</v>
      </c>
      <c r="J22" s="471">
        <f>G22+28</f>
        <v>44388</v>
      </c>
      <c r="K22" s="450" t="s">
        <v>31</v>
      </c>
      <c r="L22" s="450" t="s">
        <v>31</v>
      </c>
      <c r="M22" s="450" t="s">
        <v>31</v>
      </c>
      <c r="N22" s="450">
        <f>G22+37</f>
        <v>44397</v>
      </c>
      <c r="O22" s="260"/>
      <c r="P22" s="72"/>
    </row>
    <row r="23" spans="1:16" s="70" customFormat="1" ht="18" customHeight="1">
      <c r="A23" s="498" t="s">
        <v>173</v>
      </c>
      <c r="B23" s="499" t="s">
        <v>177</v>
      </c>
      <c r="C23" s="262">
        <f>C20+7</f>
        <v>44345</v>
      </c>
      <c r="D23" s="270">
        <f>C23+10</f>
        <v>44355</v>
      </c>
      <c r="E23" s="472" t="s">
        <v>193</v>
      </c>
      <c r="F23" s="473" t="s">
        <v>194</v>
      </c>
      <c r="G23" s="452">
        <f t="shared" si="0"/>
        <v>44364</v>
      </c>
      <c r="H23" s="453">
        <f>G23+20</f>
        <v>44384</v>
      </c>
      <c r="I23" s="453">
        <f>G23+22</f>
        <v>44386</v>
      </c>
      <c r="J23" s="479" t="s">
        <v>31</v>
      </c>
      <c r="K23" s="264">
        <f>G23+24</f>
        <v>44388</v>
      </c>
      <c r="L23" s="451">
        <f>G23+31</f>
        <v>44395</v>
      </c>
      <c r="M23" s="264">
        <f>G23+35</f>
        <v>44399</v>
      </c>
      <c r="N23" s="453" t="s">
        <v>31</v>
      </c>
      <c r="O23" s="259"/>
      <c r="P23" s="72"/>
    </row>
    <row r="24" spans="1:16" s="71" customFormat="1" ht="18" customHeight="1">
      <c r="A24" s="261"/>
      <c r="B24" s="286"/>
      <c r="C24" s="263"/>
      <c r="D24" s="263"/>
      <c r="E24" s="648" t="s">
        <v>202</v>
      </c>
      <c r="F24" s="659" t="s">
        <v>203</v>
      </c>
      <c r="G24" s="455">
        <f t="shared" si="0"/>
        <v>44362</v>
      </c>
      <c r="H24" s="456">
        <f>G24+22</f>
        <v>44384</v>
      </c>
      <c r="I24" s="454">
        <f>G24+23</f>
        <v>44385</v>
      </c>
      <c r="J24" s="456">
        <f>G24+28</f>
        <v>44390</v>
      </c>
      <c r="K24" s="413" t="s">
        <v>31</v>
      </c>
      <c r="L24" s="454">
        <f>+G24+34</f>
        <v>44396</v>
      </c>
      <c r="M24" s="454">
        <f>+G24+37</f>
        <v>44399</v>
      </c>
      <c r="N24" s="413" t="s">
        <v>31</v>
      </c>
      <c r="O24" s="75"/>
      <c r="P24" s="72"/>
    </row>
    <row r="25" spans="1:16" s="71" customFormat="1" ht="15">
      <c r="A25" s="73"/>
      <c r="B25" s="288"/>
      <c r="C25" s="74"/>
      <c r="D25" s="74"/>
      <c r="E25" s="303"/>
      <c r="F25" s="303"/>
      <c r="G25" s="76"/>
      <c r="H25" s="77"/>
      <c r="I25" s="78"/>
      <c r="J25" s="77"/>
      <c r="K25" s="79"/>
      <c r="L25" s="78"/>
      <c r="M25" s="78"/>
      <c r="N25" s="78"/>
      <c r="O25" s="75"/>
      <c r="P25" s="72"/>
    </row>
    <row r="26" spans="1:16">
      <c r="N26" s="80" t="s">
        <v>32</v>
      </c>
    </row>
    <row r="27" spans="1:16" ht="15">
      <c r="A27" s="81" t="s">
        <v>33</v>
      </c>
      <c r="B27" s="247"/>
      <c r="C27" s="82"/>
      <c r="D27" s="83"/>
      <c r="E27" s="303"/>
      <c r="F27" s="304"/>
      <c r="G27" s="84"/>
    </row>
    <row r="28" spans="1:16" ht="15">
      <c r="A28" s="88" t="s">
        <v>34</v>
      </c>
      <c r="B28" s="289"/>
      <c r="C28" s="89"/>
      <c r="D28" s="90"/>
      <c r="E28" s="305"/>
      <c r="F28" s="305"/>
      <c r="G28" s="56"/>
      <c r="H28" s="59"/>
      <c r="J28" s="59"/>
      <c r="K28" s="56"/>
      <c r="M28" s="56"/>
    </row>
    <row r="29" spans="1:16" ht="15">
      <c r="A29" s="92"/>
      <c r="B29" s="290"/>
      <c r="C29" s="93"/>
      <c r="D29" s="94"/>
      <c r="E29" s="301"/>
      <c r="F29" s="301"/>
      <c r="G29" s="56"/>
      <c r="H29" s="59"/>
      <c r="J29" s="59"/>
      <c r="K29" s="56"/>
      <c r="M29" s="56"/>
    </row>
    <row r="30" spans="1:16" ht="15">
      <c r="A30" s="186" t="s">
        <v>113</v>
      </c>
      <c r="B30" s="246"/>
      <c r="C30" s="85"/>
      <c r="D30" s="94"/>
      <c r="E30" s="306"/>
      <c r="F30" s="306"/>
      <c r="G30" s="56"/>
      <c r="H30" s="59"/>
      <c r="J30" s="59"/>
      <c r="K30" s="56"/>
      <c r="M30" s="56"/>
    </row>
    <row r="31" spans="1:16" ht="15">
      <c r="A31" s="186" t="s">
        <v>112</v>
      </c>
      <c r="B31" s="97"/>
      <c r="C31" s="97"/>
      <c r="D31" s="98"/>
      <c r="E31" s="300"/>
      <c r="F31" s="300"/>
      <c r="G31" s="56"/>
      <c r="H31" s="59"/>
      <c r="J31" s="59"/>
      <c r="K31" s="56"/>
      <c r="M31" s="56"/>
    </row>
  </sheetData>
  <mergeCells count="9">
    <mergeCell ref="E9:F9"/>
    <mergeCell ref="A8:B9"/>
    <mergeCell ref="H8:N8"/>
    <mergeCell ref="E8:F8"/>
    <mergeCell ref="B1:N1"/>
    <mergeCell ref="B2:N2"/>
    <mergeCell ref="B3:N3"/>
    <mergeCell ref="B4:N4"/>
    <mergeCell ref="B5:N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O28"/>
  <sheetViews>
    <sheetView showGridLines="0" zoomScale="80" zoomScaleNormal="80" zoomScaleSheetLayoutView="75" workbookViewId="0">
      <selection activeCell="A19" sqref="A19:B19"/>
    </sheetView>
  </sheetViews>
  <sheetFormatPr defaultColWidth="8" defaultRowHeight="14.25"/>
  <cols>
    <col min="1" max="1" width="23.6640625" style="58" customWidth="1"/>
    <col min="2" max="2" width="6.77734375" style="58" bestFit="1" customWidth="1"/>
    <col min="3" max="3" width="7.44140625" style="100" bestFit="1" customWidth="1"/>
    <col min="4" max="4" width="5.33203125" style="100" bestFit="1" customWidth="1"/>
    <col min="5" max="5" width="8.33203125" style="56" customWidth="1"/>
    <col min="6" max="6" width="20.21875" style="100" customWidth="1"/>
    <col min="7" max="7" width="11.88671875" style="58" bestFit="1" customWidth="1"/>
    <col min="8" max="8" width="13.33203125" style="58" bestFit="1" customWidth="1"/>
    <col min="9" max="9" width="27.77734375" style="58" customWidth="1"/>
    <col min="10" max="10" width="6.33203125" style="56" bestFit="1" customWidth="1"/>
    <col min="11" max="16384" width="8" style="56"/>
  </cols>
  <sheetData>
    <row r="1" spans="1:15" ht="18">
      <c r="B1" s="760" t="s">
        <v>35</v>
      </c>
      <c r="C1" s="760"/>
      <c r="D1" s="760"/>
      <c r="E1" s="760"/>
      <c r="F1" s="760"/>
      <c r="G1" s="760"/>
      <c r="H1" s="760"/>
      <c r="I1" s="760"/>
    </row>
    <row r="2" spans="1:15" ht="18">
      <c r="B2" s="761" t="s">
        <v>36</v>
      </c>
      <c r="C2" s="761"/>
      <c r="D2" s="761"/>
      <c r="E2" s="761"/>
      <c r="F2" s="761"/>
      <c r="G2" s="761"/>
      <c r="H2" s="761"/>
      <c r="I2" s="761"/>
    </row>
    <row r="3" spans="1:15" ht="15">
      <c r="A3" s="64"/>
      <c r="E3" s="101"/>
      <c r="F3" s="294"/>
      <c r="G3" s="102"/>
      <c r="H3" s="102"/>
      <c r="I3" s="102"/>
    </row>
    <row r="4" spans="1:15" ht="15">
      <c r="B4" s="64"/>
      <c r="C4" s="103"/>
      <c r="D4" s="103"/>
      <c r="E4" s="61"/>
      <c r="F4" s="140"/>
      <c r="G4" s="387"/>
      <c r="H4" s="104"/>
      <c r="I4" s="105"/>
    </row>
    <row r="5" spans="1:15" ht="15">
      <c r="B5" s="64"/>
      <c r="C5" s="103"/>
      <c r="D5" s="103"/>
      <c r="E5" s="61"/>
      <c r="F5" s="140"/>
      <c r="G5" s="387"/>
      <c r="H5" s="104"/>
      <c r="I5" s="105"/>
    </row>
    <row r="6" spans="1:15" ht="15">
      <c r="A6" s="250"/>
      <c r="B6" s="64"/>
      <c r="C6" s="103"/>
      <c r="D6" s="103"/>
      <c r="E6" s="61"/>
      <c r="F6" s="103"/>
      <c r="G6" s="64"/>
      <c r="H6" s="65"/>
      <c r="I6" s="65"/>
    </row>
    <row r="7" spans="1:15" ht="15">
      <c r="B7" s="281"/>
      <c r="C7" s="106"/>
      <c r="D7" s="106"/>
      <c r="E7" s="106"/>
      <c r="F7" s="107"/>
      <c r="G7" s="390"/>
      <c r="H7" s="108"/>
      <c r="I7" s="108"/>
    </row>
    <row r="8" spans="1:15" s="110" customFormat="1" ht="15">
      <c r="A8" s="245" t="s">
        <v>14</v>
      </c>
      <c r="B8" s="282"/>
      <c r="C8" s="109"/>
      <c r="D8" s="109"/>
      <c r="E8" s="109"/>
      <c r="F8" s="109"/>
      <c r="G8" s="391"/>
      <c r="H8" s="108"/>
      <c r="I8" s="108"/>
    </row>
    <row r="9" spans="1:15" ht="17.25" customHeight="1">
      <c r="A9" s="746" t="s">
        <v>37</v>
      </c>
      <c r="B9" s="746"/>
      <c r="C9" s="748" t="s">
        <v>17</v>
      </c>
      <c r="D9" s="748"/>
      <c r="E9" s="274" t="s">
        <v>18</v>
      </c>
      <c r="F9" s="750" t="s">
        <v>19</v>
      </c>
      <c r="G9" s="739"/>
      <c r="H9" s="370" t="s">
        <v>38</v>
      </c>
      <c r="I9" s="255" t="s">
        <v>18</v>
      </c>
      <c r="J9" s="111"/>
      <c r="K9" s="110"/>
    </row>
    <row r="10" spans="1:15" ht="17.25" customHeight="1">
      <c r="A10" s="747"/>
      <c r="B10" s="747"/>
      <c r="C10" s="749" t="s">
        <v>21</v>
      </c>
      <c r="D10" s="749"/>
      <c r="E10" s="280" t="s">
        <v>39</v>
      </c>
      <c r="F10" s="751" t="s">
        <v>23</v>
      </c>
      <c r="G10" s="739"/>
      <c r="H10" s="388" t="s">
        <v>18</v>
      </c>
      <c r="I10" s="389" t="s">
        <v>40</v>
      </c>
      <c r="J10" s="114"/>
      <c r="K10" s="110"/>
    </row>
    <row r="11" spans="1:15" ht="17.25" customHeight="1">
      <c r="A11" s="635" t="str">
        <f>'WCSA via NGB'!A11</f>
        <v>CSCL CALLAO</v>
      </c>
      <c r="B11" s="636" t="str">
        <f>'WCSA via NGB'!B11</f>
        <v>064N</v>
      </c>
      <c r="C11" s="637">
        <f>'WCSA via NGB'!C11</f>
        <v>44317</v>
      </c>
      <c r="D11" s="638" t="s">
        <v>42</v>
      </c>
      <c r="E11" s="639">
        <f>C11+7</f>
        <v>44324</v>
      </c>
      <c r="F11" s="579" t="s">
        <v>209</v>
      </c>
      <c r="G11" s="448" t="s">
        <v>210</v>
      </c>
      <c r="H11" s="449">
        <v>44328</v>
      </c>
      <c r="I11" s="449">
        <f>H11+27</f>
        <v>44355</v>
      </c>
      <c r="J11" s="371" t="s">
        <v>124</v>
      </c>
      <c r="K11" s="110"/>
    </row>
    <row r="12" spans="1:15" s="116" customFormat="1" ht="19.5" customHeight="1">
      <c r="A12" s="640" t="str">
        <f>'MANZANILLO via SHA'!A11</f>
        <v>ZHONG HANG SHENG</v>
      </c>
      <c r="B12" s="641" t="str">
        <f>'MANZANILLO via SHA'!B11</f>
        <v>133E</v>
      </c>
      <c r="C12" s="642">
        <f>'MANZANILLO via SHA'!C11</f>
        <v>44319</v>
      </c>
      <c r="D12" s="643" t="s">
        <v>41</v>
      </c>
      <c r="E12" s="644">
        <f>C12+10</f>
        <v>44329</v>
      </c>
      <c r="F12" s="754" t="s">
        <v>211</v>
      </c>
      <c r="G12" s="756" t="s">
        <v>212</v>
      </c>
      <c r="H12" s="752">
        <f>H11+7</f>
        <v>44335</v>
      </c>
      <c r="I12" s="752">
        <f>H12+27</f>
        <v>44362</v>
      </c>
      <c r="K12" s="115"/>
    </row>
    <row r="13" spans="1:15" s="116" customFormat="1" ht="19.5" customHeight="1">
      <c r="A13" s="635" t="str">
        <f>'WCSA via NGB'!A14</f>
        <v xml:space="preserve">	
CSCL PANAMA</v>
      </c>
      <c r="B13" s="636" t="str">
        <f>'WCSA via NGB'!B14</f>
        <v>1068N</v>
      </c>
      <c r="C13" s="645">
        <f t="shared" ref="C13:C20" si="0">C11+7</f>
        <v>44324</v>
      </c>
      <c r="D13" s="638" t="s">
        <v>42</v>
      </c>
      <c r="E13" s="639">
        <f t="shared" ref="E13:E20" si="1">E11+7</f>
        <v>44331</v>
      </c>
      <c r="F13" s="755"/>
      <c r="G13" s="758"/>
      <c r="H13" s="753"/>
      <c r="I13" s="753"/>
      <c r="J13" s="371"/>
      <c r="K13" s="115"/>
    </row>
    <row r="14" spans="1:15" s="116" customFormat="1" ht="19.5" customHeight="1">
      <c r="A14" s="640" t="str">
        <f>'MANZANILLO via SHA'!A14</f>
        <v>AS PENELOPE</v>
      </c>
      <c r="B14" s="641" t="str">
        <f>'MANZANILLO via SHA'!B14</f>
        <v>084E</v>
      </c>
      <c r="C14" s="642">
        <f t="shared" si="0"/>
        <v>44326</v>
      </c>
      <c r="D14" s="643" t="s">
        <v>41</v>
      </c>
      <c r="E14" s="644">
        <f t="shared" si="1"/>
        <v>44336</v>
      </c>
      <c r="F14" s="754" t="s">
        <v>157</v>
      </c>
      <c r="G14" s="762" t="s">
        <v>213</v>
      </c>
      <c r="H14" s="752">
        <f>H12+7</f>
        <v>44342</v>
      </c>
      <c r="I14" s="752">
        <f>H14+27</f>
        <v>44369</v>
      </c>
      <c r="J14" s="745"/>
      <c r="K14" s="117"/>
      <c r="N14" s="393"/>
      <c r="O14" s="394"/>
    </row>
    <row r="15" spans="1:15" s="116" customFormat="1" ht="19.5" customHeight="1">
      <c r="A15" s="635" t="str">
        <f>'WCSA via NGB'!A17</f>
        <v>CSCL MANZANILLO</v>
      </c>
      <c r="B15" s="636" t="str">
        <f>'WCSA via NGB'!B17</f>
        <v>066N</v>
      </c>
      <c r="C15" s="645">
        <f t="shared" si="0"/>
        <v>44331</v>
      </c>
      <c r="D15" s="638" t="s">
        <v>42</v>
      </c>
      <c r="E15" s="639">
        <f t="shared" si="1"/>
        <v>44338</v>
      </c>
      <c r="F15" s="755"/>
      <c r="G15" s="757"/>
      <c r="H15" s="753"/>
      <c r="I15" s="753"/>
      <c r="J15" s="745"/>
      <c r="N15"/>
    </row>
    <row r="16" spans="1:15" s="116" customFormat="1" ht="19.5" customHeight="1">
      <c r="A16" s="646" t="str">
        <f>'MANZANILLO via SHA'!A17</f>
        <v>CSCL CALLAO</v>
      </c>
      <c r="B16" s="647" t="str">
        <f>'MANZANILLO via SHA'!B17</f>
        <v>064E</v>
      </c>
      <c r="C16" s="642">
        <f t="shared" si="0"/>
        <v>44333</v>
      </c>
      <c r="D16" s="643" t="s">
        <v>41</v>
      </c>
      <c r="E16" s="644">
        <f t="shared" si="1"/>
        <v>44343</v>
      </c>
      <c r="F16" s="754" t="s">
        <v>214</v>
      </c>
      <c r="G16" s="756" t="s">
        <v>160</v>
      </c>
      <c r="H16" s="752">
        <f>H14+7</f>
        <v>44349</v>
      </c>
      <c r="I16" s="752">
        <f>H16+27</f>
        <v>44376</v>
      </c>
      <c r="J16" s="745"/>
    </row>
    <row r="17" spans="1:10" s="116" customFormat="1" ht="19.5" customHeight="1">
      <c r="A17" s="635" t="str">
        <f>'WCSA via NGB'!A20</f>
        <v xml:space="preserve">	
ZHONG HANG SHENG</v>
      </c>
      <c r="B17" s="636" t="str">
        <f>'WCSA via NGB'!B20</f>
        <v>134N</v>
      </c>
      <c r="C17" s="645">
        <f t="shared" si="0"/>
        <v>44338</v>
      </c>
      <c r="D17" s="638" t="s">
        <v>42</v>
      </c>
      <c r="E17" s="639">
        <f t="shared" si="1"/>
        <v>44345</v>
      </c>
      <c r="F17" s="755"/>
      <c r="G17" s="757"/>
      <c r="H17" s="753"/>
      <c r="I17" s="753"/>
      <c r="J17" s="745"/>
    </row>
    <row r="18" spans="1:10" s="116" customFormat="1" ht="19.5" customHeight="1">
      <c r="A18" s="640" t="str">
        <f>'MANZANILLO via SHA'!A20</f>
        <v>BUXHANSA</v>
      </c>
      <c r="B18" s="641" t="str">
        <f>'MANZANILLO via SHA'!B20</f>
        <v>126E</v>
      </c>
      <c r="C18" s="642">
        <f t="shared" si="0"/>
        <v>44340</v>
      </c>
      <c r="D18" s="643" t="s">
        <v>41</v>
      </c>
      <c r="E18" s="644">
        <f t="shared" si="1"/>
        <v>44350</v>
      </c>
      <c r="F18" s="754" t="s">
        <v>158</v>
      </c>
      <c r="G18" s="756" t="s">
        <v>159</v>
      </c>
      <c r="H18" s="752">
        <f>H16+7</f>
        <v>44356</v>
      </c>
      <c r="I18" s="752">
        <f>H18+27</f>
        <v>44383</v>
      </c>
      <c r="J18" s="745"/>
    </row>
    <row r="19" spans="1:10" s="116" customFormat="1" ht="19.5" customHeight="1">
      <c r="A19" s="635" t="str">
        <f>'WCSA via NGB'!A23</f>
        <v xml:space="preserve">	
CSCL SAO PAULO</v>
      </c>
      <c r="B19" s="636" t="str">
        <f>'WCSA via NGB'!B23</f>
        <v>078N</v>
      </c>
      <c r="C19" s="645">
        <f t="shared" si="0"/>
        <v>44345</v>
      </c>
      <c r="D19" s="638" t="s">
        <v>42</v>
      </c>
      <c r="E19" s="639">
        <f t="shared" si="1"/>
        <v>44352</v>
      </c>
      <c r="F19" s="755"/>
      <c r="G19" s="757"/>
      <c r="H19" s="753"/>
      <c r="I19" s="753"/>
      <c r="J19" s="745"/>
    </row>
    <row r="20" spans="1:10" s="116" customFormat="1" ht="19.5" customHeight="1">
      <c r="A20" s="640" t="s">
        <v>153</v>
      </c>
      <c r="B20" s="641" t="s">
        <v>153</v>
      </c>
      <c r="C20" s="642">
        <f t="shared" si="0"/>
        <v>44347</v>
      </c>
      <c r="D20" s="643" t="s">
        <v>41</v>
      </c>
      <c r="E20" s="644">
        <f t="shared" si="1"/>
        <v>44357</v>
      </c>
      <c r="F20" s="579" t="s">
        <v>215</v>
      </c>
      <c r="G20" s="448" t="s">
        <v>216</v>
      </c>
      <c r="H20" s="573">
        <f>H18+7</f>
        <v>44363</v>
      </c>
      <c r="I20" s="573">
        <f>H20+27</f>
        <v>44390</v>
      </c>
      <c r="J20" s="458"/>
    </row>
    <row r="21" spans="1:10" s="116" customFormat="1" ht="15">
      <c r="A21" s="251"/>
      <c r="B21" s="251"/>
      <c r="C21" s="118"/>
      <c r="D21" s="119"/>
      <c r="E21" s="120"/>
      <c r="F21" s="121"/>
      <c r="G21" s="392"/>
      <c r="H21" s="122"/>
      <c r="I21" s="122"/>
      <c r="J21" s="182"/>
    </row>
    <row r="22" spans="1:10" ht="15">
      <c r="A22" s="252"/>
      <c r="B22" s="123"/>
      <c r="C22" s="124"/>
      <c r="D22" s="124"/>
      <c r="E22" s="124"/>
      <c r="F22" s="295"/>
      <c r="G22" s="123"/>
      <c r="I22" s="80" t="s">
        <v>32</v>
      </c>
    </row>
    <row r="23" spans="1:10" ht="15">
      <c r="A23" s="247" t="s">
        <v>33</v>
      </c>
      <c r="B23" s="283"/>
      <c r="C23" s="106"/>
      <c r="D23" s="106"/>
      <c r="E23" s="106"/>
      <c r="H23" s="124"/>
      <c r="I23" s="124"/>
    </row>
    <row r="24" spans="1:10" ht="15">
      <c r="A24" s="248" t="s">
        <v>34</v>
      </c>
      <c r="B24" s="123"/>
      <c r="C24" s="124"/>
      <c r="D24" s="124"/>
      <c r="E24" s="124"/>
      <c r="F24" s="295"/>
      <c r="G24" s="123"/>
    </row>
    <row r="25" spans="1:10" ht="15">
      <c r="A25" s="249" t="s">
        <v>49</v>
      </c>
      <c r="B25" s="123"/>
      <c r="C25" s="124"/>
      <c r="D25" s="124"/>
      <c r="E25" s="124"/>
      <c r="F25" s="295"/>
      <c r="G25" s="123"/>
    </row>
    <row r="26" spans="1:10" ht="15">
      <c r="A26" s="252"/>
      <c r="B26" s="123"/>
      <c r="C26" s="124"/>
      <c r="D26" s="124"/>
      <c r="E26" s="124"/>
      <c r="F26" s="295"/>
      <c r="G26" s="123"/>
    </row>
    <row r="27" spans="1:10" ht="15">
      <c r="A27" s="186" t="s">
        <v>113</v>
      </c>
      <c r="B27" s="97"/>
      <c r="C27" s="126"/>
      <c r="D27" s="126"/>
      <c r="E27" s="98"/>
      <c r="F27" s="99"/>
      <c r="G27" s="759"/>
    </row>
    <row r="28" spans="1:10" ht="15">
      <c r="A28" s="186" t="s">
        <v>112</v>
      </c>
      <c r="B28" s="284"/>
      <c r="C28" s="127"/>
      <c r="D28" s="127"/>
      <c r="E28" s="128"/>
      <c r="F28" s="95"/>
      <c r="G28" s="759"/>
    </row>
  </sheetData>
  <mergeCells count="27">
    <mergeCell ref="G27:G28"/>
    <mergeCell ref="B1:I1"/>
    <mergeCell ref="B2:I2"/>
    <mergeCell ref="I12:I13"/>
    <mergeCell ref="I14:I15"/>
    <mergeCell ref="I16:I17"/>
    <mergeCell ref="H18:H19"/>
    <mergeCell ref="I18:I19"/>
    <mergeCell ref="F16:F17"/>
    <mergeCell ref="G16:G17"/>
    <mergeCell ref="H12:H13"/>
    <mergeCell ref="F14:F15"/>
    <mergeCell ref="G14:G15"/>
    <mergeCell ref="J14:J15"/>
    <mergeCell ref="J16:J17"/>
    <mergeCell ref="J18:J19"/>
    <mergeCell ref="A9:B10"/>
    <mergeCell ref="C9:D9"/>
    <mergeCell ref="C10:D10"/>
    <mergeCell ref="F9:G9"/>
    <mergeCell ref="F10:G10"/>
    <mergeCell ref="H16:H17"/>
    <mergeCell ref="F18:F19"/>
    <mergeCell ref="G18:G19"/>
    <mergeCell ref="F12:F13"/>
    <mergeCell ref="G12:G13"/>
    <mergeCell ref="H14:H15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7"/>
  <sheetViews>
    <sheetView showGridLines="0" zoomScale="80" zoomScaleNormal="80" zoomScaleSheetLayoutView="75" workbookViewId="0">
      <selection activeCell="M27" sqref="M27"/>
    </sheetView>
  </sheetViews>
  <sheetFormatPr defaultColWidth="8" defaultRowHeight="14.25"/>
  <cols>
    <col min="1" max="1" width="22.33203125" style="58" customWidth="1"/>
    <col min="2" max="2" width="7.21875" style="100" customWidth="1"/>
    <col min="3" max="3" width="8.21875" style="57" customWidth="1"/>
    <col min="4" max="4" width="6.21875" style="56" customWidth="1"/>
    <col min="5" max="5" width="8.33203125" style="56" customWidth="1"/>
    <col min="6" max="6" width="23.21875" style="100" customWidth="1"/>
    <col min="7" max="7" width="10.88671875" style="57" customWidth="1"/>
    <col min="8" max="8" width="13.33203125" style="58" bestFit="1" customWidth="1"/>
    <col min="9" max="9" width="11" style="58" bestFit="1" customWidth="1"/>
    <col min="10" max="10" width="16.77734375" style="56" bestFit="1" customWidth="1"/>
    <col min="11" max="11" width="8.33203125" style="56" bestFit="1" customWidth="1"/>
    <col min="12" max="12" width="15.109375" style="56" bestFit="1" customWidth="1"/>
    <col min="13" max="13" width="17.88671875" style="56" customWidth="1"/>
    <col min="14" max="14" width="8.109375" style="56" bestFit="1" customWidth="1"/>
    <col min="15" max="16384" width="8" style="56"/>
  </cols>
  <sheetData>
    <row r="1" spans="1:15" ht="18">
      <c r="B1" s="760" t="s">
        <v>0</v>
      </c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60"/>
    </row>
    <row r="2" spans="1:15" ht="18">
      <c r="B2" s="761" t="s">
        <v>43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61"/>
    </row>
    <row r="3" spans="1:15" ht="18">
      <c r="A3" s="64"/>
      <c r="B3" s="776" t="s">
        <v>44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61"/>
    </row>
    <row r="4" spans="1:15" ht="15">
      <c r="B4" s="103"/>
      <c r="C4" s="63"/>
      <c r="D4" s="61"/>
      <c r="E4" s="61"/>
      <c r="F4" s="140"/>
      <c r="G4" s="293"/>
      <c r="H4" s="129"/>
      <c r="I4" s="129"/>
      <c r="J4" s="61"/>
      <c r="K4" s="61"/>
      <c r="L4" s="61"/>
      <c r="M4" s="61"/>
    </row>
    <row r="5" spans="1:15" ht="15">
      <c r="A5" s="245"/>
      <c r="B5" s="103"/>
      <c r="C5" s="63"/>
      <c r="D5" s="61"/>
      <c r="E5" s="61"/>
      <c r="F5" s="140"/>
      <c r="G5" s="293"/>
      <c r="H5" s="129"/>
      <c r="I5" s="129"/>
      <c r="J5" s="61"/>
      <c r="K5" s="61"/>
      <c r="L5" s="61"/>
      <c r="M5" s="61"/>
    </row>
    <row r="6" spans="1:15" ht="15">
      <c r="A6" s="245"/>
      <c r="B6" s="103"/>
      <c r="C6" s="63"/>
      <c r="D6" s="61"/>
      <c r="E6" s="61"/>
      <c r="F6" s="140"/>
      <c r="G6" s="293"/>
      <c r="H6" s="129"/>
      <c r="I6" s="129"/>
      <c r="J6" s="61"/>
      <c r="K6" s="61"/>
      <c r="L6" s="61"/>
      <c r="M6" s="61"/>
    </row>
    <row r="7" spans="1:15" ht="15">
      <c r="A7" s="245" t="s">
        <v>14</v>
      </c>
      <c r="B7" s="103"/>
      <c r="C7" s="63"/>
      <c r="D7" s="61"/>
      <c r="E7" s="61"/>
      <c r="F7" s="103"/>
      <c r="G7" s="63"/>
      <c r="H7" s="65"/>
      <c r="I7" s="580"/>
      <c r="J7" s="61"/>
      <c r="L7" s="67"/>
      <c r="M7" s="105"/>
    </row>
    <row r="8" spans="1:15" ht="18" customHeight="1">
      <c r="A8" s="746" t="s">
        <v>37</v>
      </c>
      <c r="B8" s="746"/>
      <c r="C8" s="768" t="s">
        <v>17</v>
      </c>
      <c r="D8" s="769"/>
      <c r="E8" s="279" t="s">
        <v>18</v>
      </c>
      <c r="F8" s="770" t="s">
        <v>19</v>
      </c>
      <c r="G8" s="770"/>
      <c r="H8" s="370" t="s">
        <v>38</v>
      </c>
      <c r="I8" s="770" t="s">
        <v>18</v>
      </c>
      <c r="J8" s="770"/>
      <c r="K8" s="770"/>
      <c r="L8" s="770"/>
      <c r="M8" s="770"/>
      <c r="N8" s="111"/>
      <c r="O8" s="110"/>
    </row>
    <row r="9" spans="1:15" ht="30">
      <c r="A9" s="747"/>
      <c r="B9" s="747"/>
      <c r="C9" s="774" t="s">
        <v>21</v>
      </c>
      <c r="D9" s="775"/>
      <c r="E9" s="280" t="s">
        <v>39</v>
      </c>
      <c r="F9" s="771" t="s">
        <v>23</v>
      </c>
      <c r="G9" s="771"/>
      <c r="H9" s="112" t="s">
        <v>18</v>
      </c>
      <c r="I9" s="113" t="s">
        <v>45</v>
      </c>
      <c r="J9" s="113" t="s">
        <v>46</v>
      </c>
      <c r="K9" s="113" t="s">
        <v>28</v>
      </c>
      <c r="L9" s="113" t="s">
        <v>47</v>
      </c>
      <c r="M9" s="113" t="s">
        <v>48</v>
      </c>
      <c r="N9" s="114"/>
      <c r="O9" s="110"/>
    </row>
    <row r="10" spans="1:15" s="116" customFormat="1" ht="18" customHeight="1">
      <c r="A10" s="635" t="s">
        <v>171</v>
      </c>
      <c r="B10" s="636" t="s">
        <v>146</v>
      </c>
      <c r="C10" s="637">
        <v>44317</v>
      </c>
      <c r="D10" s="638" t="s">
        <v>42</v>
      </c>
      <c r="E10" s="639">
        <f>C10+7</f>
        <v>44324</v>
      </c>
      <c r="F10" s="764" t="s">
        <v>217</v>
      </c>
      <c r="G10" s="777" t="s">
        <v>218</v>
      </c>
      <c r="H10" s="772">
        <v>44331</v>
      </c>
      <c r="I10" s="772">
        <f>H10+17</f>
        <v>44348</v>
      </c>
      <c r="J10" s="772">
        <f>H10+22</f>
        <v>44353</v>
      </c>
      <c r="K10" s="772">
        <f>+H10+29</f>
        <v>44360</v>
      </c>
      <c r="L10" s="772">
        <f>H10+34</f>
        <v>44365</v>
      </c>
      <c r="M10" s="772">
        <f>H10+36</f>
        <v>44367</v>
      </c>
      <c r="N10" s="767" t="s">
        <v>118</v>
      </c>
      <c r="O10" s="115"/>
    </row>
    <row r="11" spans="1:15" s="116" customFormat="1" ht="18" customHeight="1">
      <c r="A11" s="640" t="s">
        <v>152</v>
      </c>
      <c r="B11" s="641" t="s">
        <v>204</v>
      </c>
      <c r="C11" s="642">
        <v>44319</v>
      </c>
      <c r="D11" s="643" t="s">
        <v>41</v>
      </c>
      <c r="E11" s="644">
        <f>C11+10</f>
        <v>44329</v>
      </c>
      <c r="F11" s="765"/>
      <c r="G11" s="766"/>
      <c r="H11" s="772"/>
      <c r="I11" s="772"/>
      <c r="J11" s="772"/>
      <c r="K11" s="772"/>
      <c r="L11" s="772"/>
      <c r="M11" s="772"/>
      <c r="N11" s="767"/>
      <c r="O11" s="115"/>
    </row>
    <row r="12" spans="1:15" s="116" customFormat="1" ht="18" customHeight="1">
      <c r="A12" s="635" t="s">
        <v>172</v>
      </c>
      <c r="B12" s="636" t="s">
        <v>174</v>
      </c>
      <c r="C12" s="645">
        <f t="shared" ref="C12:C19" si="0">C10+7</f>
        <v>44324</v>
      </c>
      <c r="D12" s="638" t="s">
        <v>42</v>
      </c>
      <c r="E12" s="639">
        <f>C12+7</f>
        <v>44331</v>
      </c>
      <c r="F12" s="764" t="s">
        <v>219</v>
      </c>
      <c r="G12" s="777" t="s">
        <v>220</v>
      </c>
      <c r="H12" s="763">
        <f>H10+7</f>
        <v>44338</v>
      </c>
      <c r="I12" s="763">
        <f>H12+17</f>
        <v>44355</v>
      </c>
      <c r="J12" s="763">
        <f>H12+22</f>
        <v>44360</v>
      </c>
      <c r="K12" s="763">
        <f>+H12+29</f>
        <v>44367</v>
      </c>
      <c r="L12" s="763">
        <f>H12+34</f>
        <v>44372</v>
      </c>
      <c r="M12" s="763">
        <f>H12+36</f>
        <v>44374</v>
      </c>
      <c r="N12" s="767"/>
      <c r="O12" s="117"/>
    </row>
    <row r="13" spans="1:15" s="116" customFormat="1" ht="18" customHeight="1">
      <c r="A13" s="640" t="s">
        <v>205</v>
      </c>
      <c r="B13" s="641" t="s">
        <v>206</v>
      </c>
      <c r="C13" s="642">
        <f t="shared" si="0"/>
        <v>44326</v>
      </c>
      <c r="D13" s="643" t="s">
        <v>41</v>
      </c>
      <c r="E13" s="644">
        <f>C13+10</f>
        <v>44336</v>
      </c>
      <c r="F13" s="765"/>
      <c r="G13" s="766"/>
      <c r="H13" s="763"/>
      <c r="I13" s="763"/>
      <c r="J13" s="763"/>
      <c r="K13" s="763"/>
      <c r="L13" s="763"/>
      <c r="M13" s="763"/>
      <c r="N13" s="767"/>
    </row>
    <row r="14" spans="1:15" s="116" customFormat="1" ht="18" customHeight="1">
      <c r="A14" s="635" t="s">
        <v>132</v>
      </c>
      <c r="B14" s="636" t="s">
        <v>175</v>
      </c>
      <c r="C14" s="645">
        <f t="shared" si="0"/>
        <v>44331</v>
      </c>
      <c r="D14" s="638" t="s">
        <v>42</v>
      </c>
      <c r="E14" s="639">
        <f>C14+7</f>
        <v>44338</v>
      </c>
      <c r="F14" s="764" t="s">
        <v>221</v>
      </c>
      <c r="G14" s="766" t="s">
        <v>222</v>
      </c>
      <c r="H14" s="763">
        <f>H12+7</f>
        <v>44345</v>
      </c>
      <c r="I14" s="763">
        <f>H14+17</f>
        <v>44362</v>
      </c>
      <c r="J14" s="763">
        <f>H14+22</f>
        <v>44367</v>
      </c>
      <c r="K14" s="763">
        <f>+H14+29</f>
        <v>44374</v>
      </c>
      <c r="L14" s="763">
        <f>H14+34</f>
        <v>44379</v>
      </c>
      <c r="M14" s="763">
        <f>H14+36</f>
        <v>44381</v>
      </c>
      <c r="N14" s="767"/>
    </row>
    <row r="15" spans="1:15" s="116" customFormat="1" ht="18" customHeight="1">
      <c r="A15" s="646" t="s">
        <v>171</v>
      </c>
      <c r="B15" s="647" t="s">
        <v>149</v>
      </c>
      <c r="C15" s="642">
        <f t="shared" si="0"/>
        <v>44333</v>
      </c>
      <c r="D15" s="643" t="s">
        <v>41</v>
      </c>
      <c r="E15" s="644">
        <f>C15+10</f>
        <v>44343</v>
      </c>
      <c r="F15" s="765"/>
      <c r="G15" s="766"/>
      <c r="H15" s="763"/>
      <c r="I15" s="763"/>
      <c r="J15" s="763"/>
      <c r="K15" s="763"/>
      <c r="L15" s="763"/>
      <c r="M15" s="763"/>
      <c r="N15" s="767"/>
    </row>
    <row r="16" spans="1:15" s="116" customFormat="1" ht="18" customHeight="1">
      <c r="A16" s="635" t="s">
        <v>150</v>
      </c>
      <c r="B16" s="636" t="s">
        <v>176</v>
      </c>
      <c r="C16" s="645">
        <f t="shared" si="0"/>
        <v>44338</v>
      </c>
      <c r="D16" s="638" t="s">
        <v>42</v>
      </c>
      <c r="E16" s="639">
        <f>C16+7</f>
        <v>44345</v>
      </c>
      <c r="F16" s="764" t="s">
        <v>223</v>
      </c>
      <c r="G16" s="777" t="s">
        <v>224</v>
      </c>
      <c r="H16" s="763">
        <f>H14+7</f>
        <v>44352</v>
      </c>
      <c r="I16" s="763">
        <f>H16+17</f>
        <v>44369</v>
      </c>
      <c r="J16" s="763">
        <f>H16+22</f>
        <v>44374</v>
      </c>
      <c r="K16" s="763">
        <f>+H16+29</f>
        <v>44381</v>
      </c>
      <c r="L16" s="763">
        <f>H16+34</f>
        <v>44386</v>
      </c>
      <c r="M16" s="763">
        <f>H16+36</f>
        <v>44388</v>
      </c>
      <c r="N16" s="767"/>
    </row>
    <row r="17" spans="1:14" s="116" customFormat="1" ht="18" customHeight="1">
      <c r="A17" s="640" t="s">
        <v>207</v>
      </c>
      <c r="B17" s="641" t="s">
        <v>208</v>
      </c>
      <c r="C17" s="642">
        <f t="shared" si="0"/>
        <v>44340</v>
      </c>
      <c r="D17" s="643" t="s">
        <v>41</v>
      </c>
      <c r="E17" s="644">
        <f>C17+10</f>
        <v>44350</v>
      </c>
      <c r="F17" s="765"/>
      <c r="G17" s="766"/>
      <c r="H17" s="763"/>
      <c r="I17" s="763"/>
      <c r="J17" s="763"/>
      <c r="K17" s="763"/>
      <c r="L17" s="763"/>
      <c r="M17" s="763"/>
      <c r="N17" s="767"/>
    </row>
    <row r="18" spans="1:14" s="116" customFormat="1" ht="18" customHeight="1">
      <c r="A18" s="635" t="s">
        <v>173</v>
      </c>
      <c r="B18" s="636" t="s">
        <v>177</v>
      </c>
      <c r="C18" s="645">
        <f t="shared" si="0"/>
        <v>44345</v>
      </c>
      <c r="D18" s="638" t="s">
        <v>42</v>
      </c>
      <c r="E18" s="639">
        <f t="shared" ref="E18:E19" si="1">E16+7</f>
        <v>44352</v>
      </c>
      <c r="F18" s="764" t="s">
        <v>225</v>
      </c>
      <c r="G18" s="766" t="s">
        <v>156</v>
      </c>
      <c r="H18" s="763">
        <f>H16+7</f>
        <v>44359</v>
      </c>
      <c r="I18" s="763">
        <f>H18+17</f>
        <v>44376</v>
      </c>
      <c r="J18" s="763">
        <f>H18+22</f>
        <v>44381</v>
      </c>
      <c r="K18" s="763">
        <f>+H18+29</f>
        <v>44388</v>
      </c>
      <c r="L18" s="763">
        <f>H18+34</f>
        <v>44393</v>
      </c>
      <c r="M18" s="763">
        <f>H18+36</f>
        <v>44395</v>
      </c>
      <c r="N18" s="672"/>
    </row>
    <row r="19" spans="1:14" s="116" customFormat="1" ht="18" customHeight="1">
      <c r="A19" s="640" t="s">
        <v>153</v>
      </c>
      <c r="B19" s="641" t="s">
        <v>153</v>
      </c>
      <c r="C19" s="642">
        <f t="shared" si="0"/>
        <v>44347</v>
      </c>
      <c r="D19" s="643" t="s">
        <v>41</v>
      </c>
      <c r="E19" s="644">
        <f t="shared" si="1"/>
        <v>44357</v>
      </c>
      <c r="F19" s="765"/>
      <c r="G19" s="766"/>
      <c r="H19" s="763"/>
      <c r="I19" s="763"/>
      <c r="J19" s="763"/>
      <c r="K19" s="763"/>
      <c r="L19" s="763"/>
      <c r="M19" s="763"/>
      <c r="N19" s="672"/>
    </row>
    <row r="20" spans="1:14" ht="15">
      <c r="A20" s="246"/>
      <c r="B20" s="314"/>
      <c r="C20" s="85"/>
      <c r="D20" s="94"/>
      <c r="E20" s="94"/>
      <c r="F20" s="96"/>
      <c r="G20" s="306"/>
      <c r="I20" s="581"/>
      <c r="J20" s="582"/>
      <c r="K20" s="582"/>
      <c r="L20" s="582"/>
      <c r="M20" s="582"/>
    </row>
    <row r="21" spans="1:14" ht="15">
      <c r="B21" s="308"/>
      <c r="C21" s="82"/>
      <c r="D21" s="83"/>
      <c r="E21" s="83"/>
      <c r="F21" s="296"/>
      <c r="G21" s="305"/>
      <c r="H21" s="91"/>
      <c r="I21" s="91"/>
      <c r="M21" s="80" t="s">
        <v>32</v>
      </c>
    </row>
    <row r="22" spans="1:14" s="135" customFormat="1" ht="15">
      <c r="A22" s="247" t="s">
        <v>33</v>
      </c>
      <c r="B22" s="315"/>
      <c r="C22" s="130"/>
      <c r="D22" s="131"/>
      <c r="E22" s="131"/>
      <c r="F22" s="132"/>
      <c r="G22" s="307"/>
      <c r="H22" s="133"/>
      <c r="I22" s="778"/>
      <c r="J22" s="778"/>
      <c r="K22" s="134"/>
    </row>
    <row r="23" spans="1:14" ht="15">
      <c r="A23" s="248" t="s">
        <v>34</v>
      </c>
      <c r="B23" s="310"/>
      <c r="C23" s="93"/>
      <c r="D23" s="94"/>
      <c r="E23" s="94"/>
      <c r="F23" s="95"/>
      <c r="G23" s="301"/>
      <c r="H23" s="136"/>
      <c r="I23" s="773"/>
      <c r="J23" s="773"/>
      <c r="K23" s="110"/>
    </row>
    <row r="24" spans="1:14" ht="15">
      <c r="A24" s="249" t="s">
        <v>49</v>
      </c>
      <c r="B24" s="314"/>
      <c r="C24" s="85"/>
      <c r="D24" s="94"/>
      <c r="E24" s="94"/>
      <c r="F24" s="96"/>
      <c r="G24" s="306"/>
    </row>
    <row r="25" spans="1:14" ht="15">
      <c r="A25" s="246"/>
      <c r="B25" s="126"/>
      <c r="C25" s="97"/>
      <c r="D25" s="137"/>
      <c r="E25" s="98"/>
      <c r="F25" s="99"/>
      <c r="G25" s="300"/>
    </row>
    <row r="26" spans="1:14" ht="15">
      <c r="A26" s="186" t="s">
        <v>113</v>
      </c>
      <c r="B26" s="312"/>
      <c r="C26" s="138"/>
      <c r="D26" s="139"/>
      <c r="E26" s="128"/>
      <c r="F26" s="95"/>
      <c r="G26" s="301"/>
    </row>
    <row r="27" spans="1:14" ht="15">
      <c r="A27" s="186" t="s">
        <v>112</v>
      </c>
    </row>
  </sheetData>
  <mergeCells count="55">
    <mergeCell ref="F14:F15"/>
    <mergeCell ref="F16:F17"/>
    <mergeCell ref="G10:G11"/>
    <mergeCell ref="G12:G13"/>
    <mergeCell ref="G14:G15"/>
    <mergeCell ref="G16:G17"/>
    <mergeCell ref="I22:J22"/>
    <mergeCell ref="H16:H17"/>
    <mergeCell ref="I16:I17"/>
    <mergeCell ref="J16:J17"/>
    <mergeCell ref="I23:J23"/>
    <mergeCell ref="C9:D9"/>
    <mergeCell ref="F10:F11"/>
    <mergeCell ref="B1:M1"/>
    <mergeCell ref="B2:M2"/>
    <mergeCell ref="B3:M3"/>
    <mergeCell ref="H10:H11"/>
    <mergeCell ref="H14:H15"/>
    <mergeCell ref="H12:H13"/>
    <mergeCell ref="F12:F13"/>
    <mergeCell ref="I10:I11"/>
    <mergeCell ref="I12:I13"/>
    <mergeCell ref="J12:J13"/>
    <mergeCell ref="K12:K13"/>
    <mergeCell ref="I8:M8"/>
    <mergeCell ref="A8:B9"/>
    <mergeCell ref="C8:D8"/>
    <mergeCell ref="F8:G8"/>
    <mergeCell ref="F9:G9"/>
    <mergeCell ref="N14:N15"/>
    <mergeCell ref="I14:I15"/>
    <mergeCell ref="J14:J15"/>
    <mergeCell ref="K14:K15"/>
    <mergeCell ref="M14:M15"/>
    <mergeCell ref="N10:N11"/>
    <mergeCell ref="M10:M11"/>
    <mergeCell ref="J10:J11"/>
    <mergeCell ref="K10:K11"/>
    <mergeCell ref="L12:L13"/>
    <mergeCell ref="M12:M13"/>
    <mergeCell ref="N12:N13"/>
    <mergeCell ref="L10:L11"/>
    <mergeCell ref="N16:N17"/>
    <mergeCell ref="K16:K17"/>
    <mergeCell ref="L16:L17"/>
    <mergeCell ref="M16:M17"/>
    <mergeCell ref="L14:L15"/>
    <mergeCell ref="K18:K19"/>
    <mergeCell ref="L18:L19"/>
    <mergeCell ref="M18:M19"/>
    <mergeCell ref="F18:F19"/>
    <mergeCell ref="G18:G19"/>
    <mergeCell ref="H18:H19"/>
    <mergeCell ref="I18:I19"/>
    <mergeCell ref="J18:J1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7"/>
  <sheetViews>
    <sheetView showGridLines="0" zoomScale="80" zoomScaleNormal="80" workbookViewId="0">
      <selection activeCell="H21" sqref="H21"/>
    </sheetView>
  </sheetViews>
  <sheetFormatPr defaultColWidth="8" defaultRowHeight="14.25"/>
  <cols>
    <col min="1" max="1" width="25.88671875" style="56" customWidth="1"/>
    <col min="2" max="2" width="8.21875" style="100" customWidth="1"/>
    <col min="3" max="3" width="7.109375" style="57" bestFit="1" customWidth="1"/>
    <col min="4" max="4" width="5.33203125" style="56" bestFit="1" customWidth="1"/>
    <col min="5" max="5" width="7.109375" style="56" bestFit="1" customWidth="1"/>
    <col min="6" max="6" width="22.88671875" style="58" customWidth="1"/>
    <col min="7" max="7" width="12" style="57" customWidth="1"/>
    <col min="8" max="8" width="16" style="58" bestFit="1" customWidth="1"/>
    <col min="9" max="9" width="16.33203125" style="56" bestFit="1" customWidth="1"/>
    <col min="10" max="10" width="16.33203125" style="56" customWidth="1"/>
    <col min="11" max="11" width="16.33203125" style="56" bestFit="1" customWidth="1"/>
    <col min="12" max="12" width="15.77734375" style="56" customWidth="1"/>
    <col min="13" max="13" width="14.33203125" style="56" customWidth="1"/>
    <col min="14" max="14" width="13.21875" style="56" customWidth="1"/>
    <col min="15" max="15" width="15.33203125" style="56" customWidth="1"/>
    <col min="16" max="16" width="7.44140625" style="56" bestFit="1" customWidth="1"/>
    <col min="17" max="17" width="25.109375" style="56" bestFit="1" customWidth="1"/>
    <col min="18" max="16384" width="8" style="56"/>
  </cols>
  <sheetData>
    <row r="1" spans="1:16" ht="18">
      <c r="B1" s="760" t="s">
        <v>0</v>
      </c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60"/>
    </row>
    <row r="2" spans="1:16" ht="18">
      <c r="B2" s="761" t="s">
        <v>50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61"/>
    </row>
    <row r="3" spans="1:16" ht="18">
      <c r="B3" s="744" t="s">
        <v>13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61"/>
    </row>
    <row r="4" spans="1:16" ht="18">
      <c r="B4" s="787" t="s">
        <v>51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5" spans="1:16" ht="15">
      <c r="B5" s="103"/>
      <c r="C5" s="63"/>
      <c r="D5" s="61"/>
      <c r="E5" s="61"/>
      <c r="H5" s="140"/>
      <c r="I5" s="61"/>
      <c r="J5" s="61"/>
      <c r="K5" s="61"/>
      <c r="L5" s="141"/>
      <c r="M5" s="61"/>
      <c r="N5" s="61"/>
      <c r="O5" s="142"/>
    </row>
    <row r="6" spans="1:16" ht="15">
      <c r="A6" s="62"/>
      <c r="B6" s="103"/>
      <c r="C6" s="63"/>
      <c r="D6" s="61"/>
      <c r="E6" s="61"/>
      <c r="F6" s="64"/>
      <c r="G6" s="63"/>
      <c r="H6" s="65"/>
      <c r="I6" s="61"/>
      <c r="J6" s="61"/>
      <c r="K6" s="61"/>
      <c r="L6" s="61"/>
      <c r="M6" s="61"/>
      <c r="N6" s="67"/>
      <c r="O6" s="66"/>
    </row>
    <row r="7" spans="1:16" ht="15">
      <c r="A7" s="242" t="s">
        <v>14</v>
      </c>
      <c r="B7" s="103"/>
      <c r="C7" s="63"/>
      <c r="D7" s="61"/>
      <c r="E7" s="61"/>
      <c r="F7" s="64"/>
      <c r="G7" s="63"/>
      <c r="H7" s="65"/>
      <c r="I7" s="61"/>
      <c r="J7" s="61"/>
      <c r="K7" s="61"/>
      <c r="L7" s="61"/>
      <c r="M7" s="61"/>
      <c r="N7" s="67"/>
      <c r="O7" s="66"/>
    </row>
    <row r="8" spans="1:16" ht="18" customHeight="1">
      <c r="A8" s="746" t="s">
        <v>52</v>
      </c>
      <c r="B8" s="746"/>
      <c r="C8" s="748" t="s">
        <v>17</v>
      </c>
      <c r="D8" s="748"/>
      <c r="E8" s="274" t="s">
        <v>18</v>
      </c>
      <c r="F8" s="770" t="s">
        <v>19</v>
      </c>
      <c r="G8" s="770"/>
      <c r="H8" s="254" t="s">
        <v>38</v>
      </c>
      <c r="I8" s="770" t="s">
        <v>18</v>
      </c>
      <c r="J8" s="770"/>
      <c r="K8" s="770"/>
      <c r="L8" s="770"/>
      <c r="M8" s="770"/>
      <c r="N8" s="770"/>
      <c r="O8" s="770"/>
    </row>
    <row r="9" spans="1:16" ht="30">
      <c r="A9" s="747"/>
      <c r="B9" s="747"/>
      <c r="C9" s="749" t="s">
        <v>21</v>
      </c>
      <c r="D9" s="749"/>
      <c r="E9" s="280" t="s">
        <v>39</v>
      </c>
      <c r="F9" s="771" t="s">
        <v>23</v>
      </c>
      <c r="G9" s="771"/>
      <c r="H9" s="112" t="s">
        <v>18</v>
      </c>
      <c r="I9" s="113" t="s">
        <v>53</v>
      </c>
      <c r="J9" s="291" t="s">
        <v>54</v>
      </c>
      <c r="K9" s="113" t="s">
        <v>55</v>
      </c>
      <c r="L9" s="113" t="s">
        <v>56</v>
      </c>
      <c r="M9" s="113" t="s">
        <v>57</v>
      </c>
      <c r="N9" s="113" t="s">
        <v>58</v>
      </c>
      <c r="O9" s="292" t="s">
        <v>115</v>
      </c>
    </row>
    <row r="10" spans="1:16" s="116" customFormat="1" ht="18" customHeight="1">
      <c r="A10" s="635" t="s">
        <v>171</v>
      </c>
      <c r="B10" s="636" t="s">
        <v>146</v>
      </c>
      <c r="C10" s="637">
        <v>44317</v>
      </c>
      <c r="D10" s="638" t="s">
        <v>42</v>
      </c>
      <c r="E10" s="639">
        <f>C10+7</f>
        <v>44324</v>
      </c>
      <c r="F10" s="783" t="s">
        <v>226</v>
      </c>
      <c r="G10" s="783" t="s">
        <v>227</v>
      </c>
      <c r="H10" s="779">
        <v>44327</v>
      </c>
      <c r="I10" s="784">
        <f>H10+19</f>
        <v>44346</v>
      </c>
      <c r="J10" s="784">
        <f>H10+24</f>
        <v>44351</v>
      </c>
      <c r="K10" s="784">
        <f>H10+25</f>
        <v>44352</v>
      </c>
      <c r="L10" s="784">
        <f>H10+28</f>
        <v>44355</v>
      </c>
      <c r="M10" s="784">
        <f>H10+30</f>
        <v>44357</v>
      </c>
      <c r="N10" s="784">
        <f>H10+34</f>
        <v>44361</v>
      </c>
      <c r="O10" s="784">
        <f>N10+7</f>
        <v>44368</v>
      </c>
      <c r="P10" s="786" t="s">
        <v>63</v>
      </c>
    </row>
    <row r="11" spans="1:16" s="116" customFormat="1" ht="18" customHeight="1">
      <c r="A11" s="640" t="s">
        <v>152</v>
      </c>
      <c r="B11" s="641" t="s">
        <v>204</v>
      </c>
      <c r="C11" s="642">
        <v>44319</v>
      </c>
      <c r="D11" s="643" t="s">
        <v>41</v>
      </c>
      <c r="E11" s="644">
        <f>C11+10</f>
        <v>44329</v>
      </c>
      <c r="F11" s="782"/>
      <c r="G11" s="782"/>
      <c r="H11" s="780"/>
      <c r="I11" s="785"/>
      <c r="J11" s="785"/>
      <c r="K11" s="785"/>
      <c r="L11" s="785"/>
      <c r="M11" s="785"/>
      <c r="N11" s="785"/>
      <c r="O11" s="785"/>
      <c r="P11" s="786"/>
    </row>
    <row r="12" spans="1:16" s="116" customFormat="1" ht="18" customHeight="1">
      <c r="A12" s="635" t="s">
        <v>172</v>
      </c>
      <c r="B12" s="636" t="s">
        <v>174</v>
      </c>
      <c r="C12" s="645">
        <f t="shared" ref="C12:C19" si="0">C10+7</f>
        <v>44324</v>
      </c>
      <c r="D12" s="638" t="s">
        <v>42</v>
      </c>
      <c r="E12" s="639">
        <f>C12+7</f>
        <v>44331</v>
      </c>
      <c r="F12" s="783" t="s">
        <v>228</v>
      </c>
      <c r="G12" s="781" t="s">
        <v>229</v>
      </c>
      <c r="H12" s="779">
        <f>H10+7</f>
        <v>44334</v>
      </c>
      <c r="I12" s="779">
        <f>H12+19</f>
        <v>44353</v>
      </c>
      <c r="J12" s="779">
        <f>H12+24</f>
        <v>44358</v>
      </c>
      <c r="K12" s="779">
        <f>H12+25</f>
        <v>44359</v>
      </c>
      <c r="L12" s="779">
        <f>H12+28</f>
        <v>44362</v>
      </c>
      <c r="M12" s="779">
        <f>H12+30</f>
        <v>44364</v>
      </c>
      <c r="N12" s="779">
        <f>H12+34</f>
        <v>44368</v>
      </c>
      <c r="O12" s="779">
        <f>N12+7</f>
        <v>44375</v>
      </c>
      <c r="P12" s="786"/>
    </row>
    <row r="13" spans="1:16" s="116" customFormat="1" ht="18" customHeight="1">
      <c r="A13" s="640" t="s">
        <v>205</v>
      </c>
      <c r="B13" s="641" t="s">
        <v>206</v>
      </c>
      <c r="C13" s="642">
        <f t="shared" si="0"/>
        <v>44326</v>
      </c>
      <c r="D13" s="643" t="s">
        <v>41</v>
      </c>
      <c r="E13" s="644">
        <f>C13+10</f>
        <v>44336</v>
      </c>
      <c r="F13" s="782"/>
      <c r="G13" s="782"/>
      <c r="H13" s="780"/>
      <c r="I13" s="780"/>
      <c r="J13" s="780"/>
      <c r="K13" s="780"/>
      <c r="L13" s="780"/>
      <c r="M13" s="780"/>
      <c r="N13" s="780"/>
      <c r="O13" s="780"/>
      <c r="P13" s="786"/>
    </row>
    <row r="14" spans="1:16" s="116" customFormat="1" ht="18" customHeight="1">
      <c r="A14" s="635" t="s">
        <v>132</v>
      </c>
      <c r="B14" s="636" t="s">
        <v>175</v>
      </c>
      <c r="C14" s="645">
        <f t="shared" si="0"/>
        <v>44331</v>
      </c>
      <c r="D14" s="638" t="s">
        <v>42</v>
      </c>
      <c r="E14" s="639">
        <f>C14+7</f>
        <v>44338</v>
      </c>
      <c r="F14" s="783" t="s">
        <v>230</v>
      </c>
      <c r="G14" s="783" t="s">
        <v>231</v>
      </c>
      <c r="H14" s="779">
        <f>H12+7</f>
        <v>44341</v>
      </c>
      <c r="I14" s="779">
        <f>H14+19</f>
        <v>44360</v>
      </c>
      <c r="J14" s="779">
        <f>H14+24</f>
        <v>44365</v>
      </c>
      <c r="K14" s="779">
        <f>H14+25</f>
        <v>44366</v>
      </c>
      <c r="L14" s="779">
        <f>H14+28</f>
        <v>44369</v>
      </c>
      <c r="M14" s="779">
        <f>H14+30</f>
        <v>44371</v>
      </c>
      <c r="N14" s="779">
        <f>H14+34</f>
        <v>44375</v>
      </c>
      <c r="O14" s="779">
        <f>N14+7</f>
        <v>44382</v>
      </c>
      <c r="P14" s="786"/>
    </row>
    <row r="15" spans="1:16" s="116" customFormat="1" ht="18" customHeight="1">
      <c r="A15" s="646" t="s">
        <v>171</v>
      </c>
      <c r="B15" s="647" t="s">
        <v>149</v>
      </c>
      <c r="C15" s="642">
        <f t="shared" si="0"/>
        <v>44333</v>
      </c>
      <c r="D15" s="643" t="s">
        <v>41</v>
      </c>
      <c r="E15" s="644">
        <f>C15+10</f>
        <v>44343</v>
      </c>
      <c r="F15" s="782"/>
      <c r="G15" s="782"/>
      <c r="H15" s="780"/>
      <c r="I15" s="780"/>
      <c r="J15" s="780"/>
      <c r="K15" s="780"/>
      <c r="L15" s="780"/>
      <c r="M15" s="780"/>
      <c r="N15" s="780"/>
      <c r="O15" s="780"/>
      <c r="P15" s="786"/>
    </row>
    <row r="16" spans="1:16" s="116" customFormat="1" ht="18" customHeight="1">
      <c r="A16" s="635" t="s">
        <v>150</v>
      </c>
      <c r="B16" s="636" t="s">
        <v>176</v>
      </c>
      <c r="C16" s="645">
        <f t="shared" si="0"/>
        <v>44338</v>
      </c>
      <c r="D16" s="638" t="s">
        <v>42</v>
      </c>
      <c r="E16" s="639">
        <f>C16+7</f>
        <v>44345</v>
      </c>
      <c r="F16" s="781" t="s">
        <v>232</v>
      </c>
      <c r="G16" s="781" t="s">
        <v>233</v>
      </c>
      <c r="H16" s="779">
        <f>H14+7</f>
        <v>44348</v>
      </c>
      <c r="I16" s="779">
        <f>H16+19</f>
        <v>44367</v>
      </c>
      <c r="J16" s="779">
        <f>H16+24</f>
        <v>44372</v>
      </c>
      <c r="K16" s="779">
        <f>H16+25</f>
        <v>44373</v>
      </c>
      <c r="L16" s="779">
        <f>H16+28</f>
        <v>44376</v>
      </c>
      <c r="M16" s="779">
        <f>H16+30</f>
        <v>44378</v>
      </c>
      <c r="N16" s="779">
        <f>H16+34</f>
        <v>44382</v>
      </c>
      <c r="O16" s="779">
        <f>N16+7</f>
        <v>44389</v>
      </c>
      <c r="P16" s="786"/>
    </row>
    <row r="17" spans="1:16" s="116" customFormat="1" ht="18" customHeight="1">
      <c r="A17" s="640" t="s">
        <v>207</v>
      </c>
      <c r="B17" s="641" t="s">
        <v>208</v>
      </c>
      <c r="C17" s="642">
        <f t="shared" si="0"/>
        <v>44340</v>
      </c>
      <c r="D17" s="643" t="s">
        <v>41</v>
      </c>
      <c r="E17" s="644">
        <f>C17+10</f>
        <v>44350</v>
      </c>
      <c r="F17" s="782"/>
      <c r="G17" s="782"/>
      <c r="H17" s="780"/>
      <c r="I17" s="780"/>
      <c r="J17" s="780"/>
      <c r="K17" s="780"/>
      <c r="L17" s="780"/>
      <c r="M17" s="780"/>
      <c r="N17" s="780"/>
      <c r="O17" s="780"/>
      <c r="P17" s="786"/>
    </row>
    <row r="18" spans="1:16" ht="15">
      <c r="A18" s="635" t="s">
        <v>173</v>
      </c>
      <c r="B18" s="636" t="s">
        <v>177</v>
      </c>
      <c r="C18" s="645">
        <f t="shared" si="0"/>
        <v>44345</v>
      </c>
      <c r="D18" s="638" t="s">
        <v>42</v>
      </c>
      <c r="E18" s="639">
        <f>C18+7</f>
        <v>44352</v>
      </c>
      <c r="F18" s="781" t="s">
        <v>161</v>
      </c>
      <c r="G18" s="781" t="s">
        <v>234</v>
      </c>
      <c r="H18" s="779">
        <f>H16+7</f>
        <v>44355</v>
      </c>
      <c r="I18" s="779">
        <f>H18+19</f>
        <v>44374</v>
      </c>
      <c r="J18" s="779">
        <f>H18+24</f>
        <v>44379</v>
      </c>
      <c r="K18" s="779">
        <f>H18+25</f>
        <v>44380</v>
      </c>
      <c r="L18" s="779">
        <f>H18+28</f>
        <v>44383</v>
      </c>
      <c r="M18" s="779">
        <f>H18+30</f>
        <v>44385</v>
      </c>
      <c r="N18" s="779">
        <f>H18+34</f>
        <v>44389</v>
      </c>
      <c r="O18" s="779">
        <f>N18+7</f>
        <v>44396</v>
      </c>
    </row>
    <row r="19" spans="1:16" ht="15">
      <c r="A19" s="640" t="s">
        <v>153</v>
      </c>
      <c r="B19" s="641" t="s">
        <v>153</v>
      </c>
      <c r="C19" s="642">
        <f t="shared" si="0"/>
        <v>44347</v>
      </c>
      <c r="D19" s="643" t="s">
        <v>41</v>
      </c>
      <c r="E19" s="644">
        <f>C19+10</f>
        <v>44357</v>
      </c>
      <c r="F19" s="782"/>
      <c r="G19" s="782"/>
      <c r="H19" s="780"/>
      <c r="I19" s="780"/>
      <c r="J19" s="780"/>
      <c r="K19" s="780"/>
      <c r="L19" s="780"/>
      <c r="M19" s="780"/>
      <c r="N19" s="780"/>
      <c r="O19" s="780"/>
    </row>
    <row r="20" spans="1:16" ht="15">
      <c r="A20" s="81" t="s">
        <v>33</v>
      </c>
      <c r="B20" s="308"/>
      <c r="C20" s="82"/>
      <c r="D20" s="83"/>
      <c r="E20" s="83"/>
      <c r="F20" s="297"/>
      <c r="G20" s="305"/>
      <c r="H20" s="84"/>
      <c r="K20" s="110"/>
    </row>
    <row r="21" spans="1:16" ht="15">
      <c r="A21" s="143" t="s">
        <v>34</v>
      </c>
      <c r="B21" s="309"/>
      <c r="C21" s="89"/>
      <c r="D21" s="90"/>
      <c r="E21" s="90"/>
      <c r="F21" s="297"/>
      <c r="G21" s="305"/>
      <c r="H21" s="91"/>
      <c r="I21" s="188"/>
      <c r="J21" s="188"/>
      <c r="K21" s="110"/>
    </row>
    <row r="22" spans="1:16" ht="15">
      <c r="A22" s="125" t="s">
        <v>49</v>
      </c>
      <c r="B22" s="310"/>
      <c r="C22" s="93"/>
      <c r="D22" s="94"/>
      <c r="E22" s="94"/>
      <c r="F22" s="298"/>
      <c r="G22" s="301"/>
      <c r="H22" s="136"/>
      <c r="I22" s="188"/>
      <c r="J22" s="188"/>
      <c r="O22" s="80" t="s">
        <v>32</v>
      </c>
    </row>
    <row r="23" spans="1:16" ht="15">
      <c r="A23" s="85"/>
      <c r="B23" s="311"/>
      <c r="C23" s="86"/>
      <c r="D23" s="87"/>
      <c r="E23" s="87"/>
      <c r="F23" s="316"/>
      <c r="G23" s="385"/>
      <c r="H23" s="91"/>
      <c r="I23" s="110"/>
      <c r="J23" s="110"/>
      <c r="K23" s="110"/>
    </row>
    <row r="24" spans="1:16" ht="15">
      <c r="A24" s="186" t="s">
        <v>113</v>
      </c>
      <c r="B24" s="126"/>
      <c r="C24" s="97"/>
      <c r="D24" s="137"/>
      <c r="E24" s="98"/>
      <c r="F24" s="299"/>
      <c r="G24" s="300"/>
      <c r="H24" s="136"/>
      <c r="I24" s="188"/>
      <c r="J24" s="188"/>
      <c r="K24" s="110"/>
    </row>
    <row r="25" spans="1:16" ht="15">
      <c r="A25" s="186" t="s">
        <v>112</v>
      </c>
      <c r="B25" s="312"/>
      <c r="C25" s="138"/>
      <c r="D25" s="139"/>
      <c r="E25" s="128"/>
      <c r="F25" s="298"/>
      <c r="G25" s="301"/>
      <c r="H25" s="91"/>
      <c r="I25" s="188"/>
      <c r="J25" s="188"/>
    </row>
    <row r="26" spans="1:16" ht="15" thickBot="1"/>
    <row r="27" spans="1:16" ht="15.75" thickBot="1">
      <c r="A27" s="238" t="s">
        <v>59</v>
      </c>
      <c r="B27" s="313"/>
      <c r="C27" s="239"/>
      <c r="D27" s="239"/>
      <c r="E27" s="239"/>
      <c r="F27" s="239"/>
      <c r="G27" s="386"/>
      <c r="H27" s="239"/>
      <c r="I27" s="239"/>
      <c r="J27" s="240"/>
    </row>
  </sheetData>
  <mergeCells count="64">
    <mergeCell ref="H12:H13"/>
    <mergeCell ref="I12:I13"/>
    <mergeCell ref="J12:J13"/>
    <mergeCell ref="H14:H15"/>
    <mergeCell ref="I14:I15"/>
    <mergeCell ref="J14:J15"/>
    <mergeCell ref="P10:P11"/>
    <mergeCell ref="B1:O1"/>
    <mergeCell ref="B2:O2"/>
    <mergeCell ref="B3:O3"/>
    <mergeCell ref="B4:O4"/>
    <mergeCell ref="A8:B9"/>
    <mergeCell ref="C8:D8"/>
    <mergeCell ref="I8:O8"/>
    <mergeCell ref="C9:D9"/>
    <mergeCell ref="F8:G8"/>
    <mergeCell ref="F9:G9"/>
    <mergeCell ref="F10:F11"/>
    <mergeCell ref="G10:G11"/>
    <mergeCell ref="H10:H11"/>
    <mergeCell ref="I10:I11"/>
    <mergeCell ref="J10:J11"/>
    <mergeCell ref="P12:P13"/>
    <mergeCell ref="P14:P15"/>
    <mergeCell ref="P16:P17"/>
    <mergeCell ref="K12:K13"/>
    <mergeCell ref="L12:L13"/>
    <mergeCell ref="M12:M13"/>
    <mergeCell ref="N12:N13"/>
    <mergeCell ref="O12:O13"/>
    <mergeCell ref="K14:K15"/>
    <mergeCell ref="L14:L15"/>
    <mergeCell ref="M14:M15"/>
    <mergeCell ref="N14:N15"/>
    <mergeCell ref="O14:O15"/>
    <mergeCell ref="M16:M17"/>
    <mergeCell ref="N16:N17"/>
    <mergeCell ref="O16:O17"/>
    <mergeCell ref="K10:K11"/>
    <mergeCell ref="L10:L11"/>
    <mergeCell ref="M10:M11"/>
    <mergeCell ref="N10:N11"/>
    <mergeCell ref="O10:O11"/>
    <mergeCell ref="H16:H17"/>
    <mergeCell ref="I16:I17"/>
    <mergeCell ref="J16:J17"/>
    <mergeCell ref="K16:K17"/>
    <mergeCell ref="L16:L17"/>
    <mergeCell ref="F12:F13"/>
    <mergeCell ref="G12:G13"/>
    <mergeCell ref="F14:F15"/>
    <mergeCell ref="G14:G15"/>
    <mergeCell ref="F16:F17"/>
    <mergeCell ref="G16:G17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W40"/>
  <sheetViews>
    <sheetView showGridLines="0" topLeftCell="B1" zoomScale="80" zoomScaleNormal="80" workbookViewId="0">
      <selection activeCell="G13" sqref="G13:H13"/>
    </sheetView>
  </sheetViews>
  <sheetFormatPr defaultColWidth="8" defaultRowHeight="15"/>
  <cols>
    <col min="1" max="1" width="25.88671875" style="144" customWidth="1"/>
    <col min="2" max="2" width="8.21875" style="147" customWidth="1"/>
    <col min="3" max="3" width="12.6640625" style="146" bestFit="1" customWidth="1"/>
    <col min="4" max="4" width="9" style="146" customWidth="1"/>
    <col min="5" max="5" width="5.77734375" style="144" customWidth="1"/>
    <col min="6" max="6" width="9.21875" style="144" customWidth="1"/>
    <col min="7" max="7" width="27.33203125" style="147" customWidth="1"/>
    <col min="8" max="8" width="13.77734375" style="147" customWidth="1"/>
    <col min="9" max="9" width="15.6640625" style="147" bestFit="1" customWidth="1"/>
    <col min="10" max="10" width="8.88671875" style="144" bestFit="1" customWidth="1"/>
    <col min="11" max="11" width="12.109375" style="144" customWidth="1"/>
    <col min="12" max="12" width="14.6640625" style="144" bestFit="1" customWidth="1"/>
    <col min="13" max="13" width="18" style="144" bestFit="1" customWidth="1"/>
    <col min="14" max="15" width="8" style="407"/>
    <col min="16" max="16" width="17.77734375" style="407" customWidth="1"/>
    <col min="17" max="17" width="8" style="407"/>
    <col min="18" max="18" width="8.88671875" style="407" bestFit="1" customWidth="1"/>
    <col min="19" max="19" width="10" style="407" customWidth="1"/>
    <col min="20" max="20" width="8" style="407"/>
    <col min="21" max="21" width="6.44140625" style="144" bestFit="1" customWidth="1"/>
    <col min="22" max="16384" width="8" style="144"/>
  </cols>
  <sheetData>
    <row r="1" spans="1:23" ht="18">
      <c r="B1" s="790" t="s">
        <v>0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U1" s="150"/>
    </row>
    <row r="2" spans="1:23" ht="18">
      <c r="B2" s="789" t="s">
        <v>122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U2" s="156"/>
    </row>
    <row r="3" spans="1:23" ht="18">
      <c r="B3" s="788" t="s">
        <v>83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406"/>
      <c r="U3" s="169"/>
    </row>
    <row r="4" spans="1:23" ht="15.75" customHeight="1"/>
    <row r="5" spans="1:23">
      <c r="A5" s="242" t="s">
        <v>14</v>
      </c>
    </row>
    <row r="6" spans="1:23" ht="18" customHeight="1">
      <c r="A6" s="791" t="s">
        <v>84</v>
      </c>
      <c r="B6" s="792"/>
      <c r="C6" s="795" t="s">
        <v>17</v>
      </c>
      <c r="D6" s="796"/>
      <c r="E6" s="797"/>
      <c r="F6" s="402" t="s">
        <v>18</v>
      </c>
      <c r="G6" s="798" t="s">
        <v>19</v>
      </c>
      <c r="H6" s="799"/>
      <c r="I6" s="490" t="s">
        <v>65</v>
      </c>
      <c r="J6" s="801" t="s">
        <v>18</v>
      </c>
      <c r="K6" s="802"/>
      <c r="L6" s="802"/>
      <c r="M6" s="802"/>
      <c r="N6" s="802"/>
      <c r="O6" s="802"/>
      <c r="P6" s="802"/>
      <c r="Q6" s="802"/>
      <c r="R6" s="802"/>
      <c r="S6" s="802"/>
      <c r="T6" s="803"/>
    </row>
    <row r="7" spans="1:23" s="411" customFormat="1" ht="30">
      <c r="A7" s="793"/>
      <c r="B7" s="794"/>
      <c r="C7" s="343" t="s">
        <v>66</v>
      </c>
      <c r="D7" s="399" t="s">
        <v>21</v>
      </c>
      <c r="E7" s="625"/>
      <c r="F7" s="626" t="s">
        <v>67</v>
      </c>
      <c r="G7" s="800" t="s">
        <v>23</v>
      </c>
      <c r="H7" s="800"/>
      <c r="I7" s="492" t="s">
        <v>18</v>
      </c>
      <c r="J7" s="408" t="s">
        <v>85</v>
      </c>
      <c r="K7" s="409" t="s">
        <v>86</v>
      </c>
      <c r="L7" s="410" t="s">
        <v>87</v>
      </c>
      <c r="M7" s="410" t="s">
        <v>123</v>
      </c>
      <c r="N7" s="383" t="s">
        <v>90</v>
      </c>
      <c r="O7" s="383" t="s">
        <v>91</v>
      </c>
      <c r="P7" s="384" t="s">
        <v>92</v>
      </c>
      <c r="Q7" s="384" t="s">
        <v>93</v>
      </c>
      <c r="R7" s="384" t="s">
        <v>94</v>
      </c>
      <c r="S7" s="384" t="s">
        <v>95</v>
      </c>
      <c r="T7" s="384" t="s">
        <v>96</v>
      </c>
    </row>
    <row r="8" spans="1:23" s="145" customFormat="1" ht="18" customHeight="1">
      <c r="A8" s="660"/>
      <c r="B8" s="661"/>
      <c r="C8" s="662"/>
      <c r="D8" s="617"/>
      <c r="E8" s="627"/>
      <c r="F8" s="630"/>
      <c r="G8" s="506" t="s">
        <v>142</v>
      </c>
      <c r="H8" s="487" t="s">
        <v>244</v>
      </c>
      <c r="I8" s="444">
        <v>44324</v>
      </c>
      <c r="J8" s="444">
        <f>I8+15</f>
        <v>44339</v>
      </c>
      <c r="K8" s="445" t="s">
        <v>31</v>
      </c>
      <c r="L8" s="445" t="s">
        <v>31</v>
      </c>
      <c r="M8" s="445" t="s">
        <v>31</v>
      </c>
      <c r="N8" s="445" t="s">
        <v>31</v>
      </c>
      <c r="O8" s="445" t="s">
        <v>31</v>
      </c>
      <c r="P8" s="445" t="s">
        <v>31</v>
      </c>
      <c r="Q8" s="445" t="s">
        <v>31</v>
      </c>
      <c r="R8" s="445" t="s">
        <v>31</v>
      </c>
      <c r="S8" s="445" t="s">
        <v>31</v>
      </c>
      <c r="T8" s="445" t="s">
        <v>31</v>
      </c>
      <c r="U8" s="215" t="s">
        <v>104</v>
      </c>
      <c r="V8"/>
      <c r="W8"/>
    </row>
    <row r="9" spans="1:23" ht="18" customHeight="1">
      <c r="A9" s="624" t="s">
        <v>235</v>
      </c>
      <c r="B9" s="664" t="s">
        <v>236</v>
      </c>
      <c r="C9" s="514">
        <v>44316</v>
      </c>
      <c r="D9" s="418" t="s">
        <v>31</v>
      </c>
      <c r="E9" s="628" t="s">
        <v>42</v>
      </c>
      <c r="F9" s="514">
        <f>C9+2</f>
        <v>44318</v>
      </c>
      <c r="G9" s="486" t="s">
        <v>250</v>
      </c>
      <c r="H9" s="486" t="s">
        <v>251</v>
      </c>
      <c r="I9" s="429">
        <v>44324</v>
      </c>
      <c r="J9" s="430">
        <f>I9+17</f>
        <v>44341</v>
      </c>
      <c r="K9" s="430">
        <f>I9+24</f>
        <v>44348</v>
      </c>
      <c r="L9" s="429" t="s">
        <v>31</v>
      </c>
      <c r="M9" s="429" t="s">
        <v>31</v>
      </c>
      <c r="N9" s="429" t="s">
        <v>31</v>
      </c>
      <c r="O9" s="429" t="s">
        <v>31</v>
      </c>
      <c r="P9" s="429" t="s">
        <v>31</v>
      </c>
      <c r="Q9" s="429" t="s">
        <v>31</v>
      </c>
      <c r="R9" s="429" t="s">
        <v>31</v>
      </c>
      <c r="S9" s="429" t="s">
        <v>31</v>
      </c>
      <c r="T9" s="429" t="s">
        <v>31</v>
      </c>
      <c r="U9" s="170" t="s">
        <v>105</v>
      </c>
      <c r="V9"/>
      <c r="W9"/>
    </row>
    <row r="10" spans="1:23" ht="18" customHeight="1">
      <c r="A10" s="495" t="s">
        <v>137</v>
      </c>
      <c r="B10" s="665" t="s">
        <v>237</v>
      </c>
      <c r="C10" s="605" t="s">
        <v>31</v>
      </c>
      <c r="D10" s="622">
        <v>44318</v>
      </c>
      <c r="E10" s="629" t="s">
        <v>79</v>
      </c>
      <c r="F10" s="606">
        <f>D10+2</f>
        <v>44320</v>
      </c>
      <c r="G10" s="667" t="s">
        <v>253</v>
      </c>
      <c r="H10" s="667" t="s">
        <v>254</v>
      </c>
      <c r="I10" s="482">
        <v>44324</v>
      </c>
      <c r="J10" s="483" t="s">
        <v>31</v>
      </c>
      <c r="K10" s="482">
        <f>I10+17</f>
        <v>44341</v>
      </c>
      <c r="L10" s="482">
        <f>I10+25</f>
        <v>44349</v>
      </c>
      <c r="M10" s="482">
        <f>I10+32</f>
        <v>44356</v>
      </c>
      <c r="N10" s="484" t="s">
        <v>31</v>
      </c>
      <c r="O10" s="484" t="s">
        <v>31</v>
      </c>
      <c r="P10" s="484" t="s">
        <v>31</v>
      </c>
      <c r="Q10" s="484" t="s">
        <v>31</v>
      </c>
      <c r="R10" s="484" t="s">
        <v>31</v>
      </c>
      <c r="S10" s="484" t="s">
        <v>31</v>
      </c>
      <c r="T10" s="484" t="s">
        <v>31</v>
      </c>
      <c r="U10" s="485" t="s">
        <v>108</v>
      </c>
      <c r="V10"/>
      <c r="W10"/>
    </row>
    <row r="11" spans="1:23" s="697" customFormat="1" ht="18" customHeight="1">
      <c r="A11" s="689" t="s">
        <v>136</v>
      </c>
      <c r="B11" s="690" t="s">
        <v>238</v>
      </c>
      <c r="C11" s="691" t="s">
        <v>31</v>
      </c>
      <c r="D11" s="692">
        <v>44319</v>
      </c>
      <c r="E11" s="693" t="s">
        <v>41</v>
      </c>
      <c r="F11" s="694">
        <f>D11+2</f>
        <v>44321</v>
      </c>
      <c r="G11" s="651" t="s">
        <v>133</v>
      </c>
      <c r="H11" s="657"/>
      <c r="I11" s="710"/>
      <c r="J11" s="711" t="s">
        <v>31</v>
      </c>
      <c r="K11" s="711" t="s">
        <v>31</v>
      </c>
      <c r="L11" s="711" t="s">
        <v>31</v>
      </c>
      <c r="M11" s="711" t="s">
        <v>31</v>
      </c>
      <c r="N11" s="712"/>
      <c r="O11" s="713" t="s">
        <v>31</v>
      </c>
      <c r="P11" s="714" t="s">
        <v>31</v>
      </c>
      <c r="Q11" s="710"/>
      <c r="R11" s="714" t="s">
        <v>31</v>
      </c>
      <c r="S11" s="714" t="s">
        <v>31</v>
      </c>
      <c r="T11" s="710"/>
      <c r="U11" s="695" t="s">
        <v>106</v>
      </c>
      <c r="V11" s="696"/>
      <c r="W11" s="696"/>
    </row>
    <row r="12" spans="1:23" ht="18" customHeight="1">
      <c r="A12" s="334"/>
      <c r="B12" s="515"/>
      <c r="C12" s="666"/>
      <c r="D12" s="617"/>
      <c r="E12" s="334"/>
      <c r="F12" s="618"/>
      <c r="G12" s="469" t="s">
        <v>259</v>
      </c>
      <c r="H12" s="462" t="s">
        <v>260</v>
      </c>
      <c r="I12" s="463">
        <v>44327</v>
      </c>
      <c r="J12" s="464" t="s">
        <v>31</v>
      </c>
      <c r="K12" s="464" t="s">
        <v>31</v>
      </c>
      <c r="L12" s="464" t="s">
        <v>31</v>
      </c>
      <c r="M12" s="464" t="s">
        <v>31</v>
      </c>
      <c r="N12" s="587"/>
      <c r="O12" s="465">
        <f>I12+26</f>
        <v>44353</v>
      </c>
      <c r="P12" s="466">
        <f>I12+33</f>
        <v>44360</v>
      </c>
      <c r="Q12" s="466">
        <f>I12+24</f>
        <v>44351</v>
      </c>
      <c r="R12" s="467" t="s">
        <v>31</v>
      </c>
      <c r="S12" s="466">
        <f>I12+30</f>
        <v>44357</v>
      </c>
      <c r="T12" s="467" t="s">
        <v>31</v>
      </c>
      <c r="U12" s="405" t="s">
        <v>107</v>
      </c>
      <c r="V12"/>
      <c r="W12"/>
    </row>
    <row r="13" spans="1:23" ht="18" customHeight="1">
      <c r="A13" s="326"/>
      <c r="B13" s="516"/>
      <c r="C13" s="619"/>
      <c r="D13" s="620"/>
      <c r="E13" s="326"/>
      <c r="F13" s="608"/>
      <c r="G13" s="598" t="s">
        <v>265</v>
      </c>
      <c r="H13" s="424" t="s">
        <v>266</v>
      </c>
      <c r="I13" s="425">
        <v>44326</v>
      </c>
      <c r="J13" s="426" t="s">
        <v>31</v>
      </c>
      <c r="K13" s="426" t="s">
        <v>31</v>
      </c>
      <c r="L13" s="426" t="s">
        <v>31</v>
      </c>
      <c r="M13" s="426" t="s">
        <v>31</v>
      </c>
      <c r="N13" s="427">
        <f>I13+29</f>
        <v>44355</v>
      </c>
      <c r="O13" s="427">
        <f>I13+31</f>
        <v>44357</v>
      </c>
      <c r="P13" s="427">
        <f>I13+26</f>
        <v>44352</v>
      </c>
      <c r="Q13" s="428" t="s">
        <v>31</v>
      </c>
      <c r="R13" s="427">
        <f>I13+35</f>
        <v>44361</v>
      </c>
      <c r="S13" s="428" t="s">
        <v>31</v>
      </c>
      <c r="T13" s="428" t="s">
        <v>31</v>
      </c>
      <c r="U13" s="395" t="s">
        <v>109</v>
      </c>
      <c r="V13"/>
      <c r="W13"/>
    </row>
    <row r="14" spans="1:23" s="705" customFormat="1" ht="18" customHeight="1">
      <c r="A14" s="660"/>
      <c r="B14" s="661"/>
      <c r="C14" s="662"/>
      <c r="D14" s="617"/>
      <c r="E14" s="403"/>
      <c r="F14" s="618"/>
      <c r="G14" s="506" t="s">
        <v>245</v>
      </c>
      <c r="H14" s="487" t="s">
        <v>246</v>
      </c>
      <c r="I14" s="444">
        <f t="shared" ref="I14:I31" si="0">I8+7</f>
        <v>44331</v>
      </c>
      <c r="J14" s="444">
        <f>I14+15</f>
        <v>44346</v>
      </c>
      <c r="K14" s="445" t="s">
        <v>31</v>
      </c>
      <c r="L14" s="445" t="s">
        <v>31</v>
      </c>
      <c r="M14" s="445" t="s">
        <v>31</v>
      </c>
      <c r="N14" s="445" t="s">
        <v>31</v>
      </c>
      <c r="O14" s="445" t="s">
        <v>31</v>
      </c>
      <c r="P14" s="445" t="s">
        <v>31</v>
      </c>
      <c r="Q14" s="445" t="s">
        <v>31</v>
      </c>
      <c r="R14" s="445" t="s">
        <v>31</v>
      </c>
      <c r="S14" s="445" t="s">
        <v>31</v>
      </c>
      <c r="T14" s="445" t="s">
        <v>31</v>
      </c>
      <c r="U14" s="223"/>
    </row>
    <row r="15" spans="1:23" ht="18" customHeight="1">
      <c r="A15" s="624" t="s">
        <v>133</v>
      </c>
      <c r="B15" s="664"/>
      <c r="C15" s="514">
        <f>C9+7</f>
        <v>44323</v>
      </c>
      <c r="D15" s="418" t="s">
        <v>31</v>
      </c>
      <c r="E15" s="379" t="s">
        <v>42</v>
      </c>
      <c r="F15" s="417">
        <f>C15+2</f>
        <v>44325</v>
      </c>
      <c r="G15" s="600" t="s">
        <v>166</v>
      </c>
      <c r="H15" s="486" t="s">
        <v>244</v>
      </c>
      <c r="I15" s="429">
        <f t="shared" si="0"/>
        <v>44331</v>
      </c>
      <c r="J15" s="430">
        <f>I15+17</f>
        <v>44348</v>
      </c>
      <c r="K15" s="430">
        <f>I15+24</f>
        <v>44355</v>
      </c>
      <c r="L15" s="429" t="s">
        <v>31</v>
      </c>
      <c r="M15" s="429" t="s">
        <v>31</v>
      </c>
      <c r="N15" s="429" t="s">
        <v>31</v>
      </c>
      <c r="O15" s="429" t="s">
        <v>31</v>
      </c>
      <c r="P15" s="429" t="s">
        <v>31</v>
      </c>
      <c r="Q15" s="429" t="s">
        <v>31</v>
      </c>
      <c r="R15" s="429" t="s">
        <v>31</v>
      </c>
      <c r="S15" s="429" t="s">
        <v>31</v>
      </c>
      <c r="T15" s="429" t="s">
        <v>31</v>
      </c>
      <c r="U15" s="212"/>
    </row>
    <row r="16" spans="1:23" ht="18" customHeight="1">
      <c r="A16" s="495" t="s">
        <v>139</v>
      </c>
      <c r="B16" s="665" t="s">
        <v>239</v>
      </c>
      <c r="C16" s="605" t="s">
        <v>31</v>
      </c>
      <c r="D16" s="622">
        <f>D10+7</f>
        <v>44325</v>
      </c>
      <c r="E16" s="378" t="s">
        <v>79</v>
      </c>
      <c r="F16" s="615">
        <f>D16+2</f>
        <v>44327</v>
      </c>
      <c r="G16" s="706" t="s">
        <v>133</v>
      </c>
      <c r="H16" s="706"/>
      <c r="I16" s="707">
        <f t="shared" si="0"/>
        <v>44331</v>
      </c>
      <c r="J16" s="708" t="s">
        <v>31</v>
      </c>
      <c r="K16" s="707">
        <f>I16+17</f>
        <v>44348</v>
      </c>
      <c r="L16" s="707">
        <f>I16+25</f>
        <v>44356</v>
      </c>
      <c r="M16" s="707">
        <f>I16+32</f>
        <v>44363</v>
      </c>
      <c r="N16" s="709" t="s">
        <v>31</v>
      </c>
      <c r="O16" s="709" t="s">
        <v>31</v>
      </c>
      <c r="P16" s="709" t="s">
        <v>31</v>
      </c>
      <c r="Q16" s="709" t="s">
        <v>31</v>
      </c>
      <c r="R16" s="709" t="s">
        <v>31</v>
      </c>
      <c r="S16" s="709" t="s">
        <v>31</v>
      </c>
      <c r="T16" s="709" t="s">
        <v>31</v>
      </c>
      <c r="U16" s="213"/>
    </row>
    <row r="17" spans="1:21" s="705" customFormat="1" ht="18" customHeight="1">
      <c r="A17" s="663" t="s">
        <v>126</v>
      </c>
      <c r="B17" s="515" t="s">
        <v>240</v>
      </c>
      <c r="C17" s="607" t="s">
        <v>31</v>
      </c>
      <c r="D17" s="617">
        <f>D11+7</f>
        <v>44326</v>
      </c>
      <c r="E17" s="337" t="s">
        <v>41</v>
      </c>
      <c r="F17" s="616">
        <f>D17+2</f>
        <v>44328</v>
      </c>
      <c r="G17" s="698" t="s">
        <v>133</v>
      </c>
      <c r="H17" s="698"/>
      <c r="I17" s="699"/>
      <c r="J17" s="700" t="s">
        <v>31</v>
      </c>
      <c r="K17" s="700" t="s">
        <v>31</v>
      </c>
      <c r="L17" s="699"/>
      <c r="M17" s="699"/>
      <c r="N17" s="701"/>
      <c r="O17" s="702" t="s">
        <v>31</v>
      </c>
      <c r="P17" s="703" t="s">
        <v>31</v>
      </c>
      <c r="Q17" s="699"/>
      <c r="R17" s="703" t="s">
        <v>31</v>
      </c>
      <c r="S17" s="703" t="s">
        <v>31</v>
      </c>
      <c r="T17" s="699"/>
      <c r="U17" s="704"/>
    </row>
    <row r="18" spans="1:21" s="705" customFormat="1" ht="18" customHeight="1">
      <c r="A18" s="334"/>
      <c r="B18" s="515"/>
      <c r="C18" s="666"/>
      <c r="D18" s="617"/>
      <c r="E18" s="403"/>
      <c r="F18" s="618"/>
      <c r="G18" s="469" t="s">
        <v>261</v>
      </c>
      <c r="H18" s="462" t="s">
        <v>164</v>
      </c>
      <c r="I18" s="463">
        <f>I12+7</f>
        <v>44334</v>
      </c>
      <c r="J18" s="464" t="s">
        <v>31</v>
      </c>
      <c r="K18" s="464" t="s">
        <v>31</v>
      </c>
      <c r="L18" s="464" t="s">
        <v>31</v>
      </c>
      <c r="M18" s="464" t="s">
        <v>31</v>
      </c>
      <c r="N18" s="468"/>
      <c r="O18" s="465">
        <f>I18+26</f>
        <v>44360</v>
      </c>
      <c r="P18" s="466">
        <f>I18+33</f>
        <v>44367</v>
      </c>
      <c r="Q18" s="466">
        <f>I18+24</f>
        <v>44358</v>
      </c>
      <c r="R18" s="467" t="s">
        <v>31</v>
      </c>
      <c r="S18" s="466">
        <f>I18+30</f>
        <v>44364</v>
      </c>
      <c r="T18" s="467" t="s">
        <v>31</v>
      </c>
      <c r="U18" s="704"/>
    </row>
    <row r="19" spans="1:21" ht="18" customHeight="1">
      <c r="A19" s="326"/>
      <c r="B19" s="516"/>
      <c r="C19" s="619"/>
      <c r="D19" s="620"/>
      <c r="E19" s="328"/>
      <c r="F19" s="621"/>
      <c r="G19" s="470" t="s">
        <v>269</v>
      </c>
      <c r="H19" s="588" t="s">
        <v>270</v>
      </c>
      <c r="I19" s="425">
        <v>44337</v>
      </c>
      <c r="J19" s="426" t="s">
        <v>31</v>
      </c>
      <c r="K19" s="426" t="s">
        <v>31</v>
      </c>
      <c r="L19" s="426" t="s">
        <v>31</v>
      </c>
      <c r="M19" s="426" t="s">
        <v>31</v>
      </c>
      <c r="N19" s="427">
        <f>I19+29</f>
        <v>44366</v>
      </c>
      <c r="O19" s="427">
        <f>I19+31</f>
        <v>44368</v>
      </c>
      <c r="P19" s="427">
        <f>I19+26</f>
        <v>44363</v>
      </c>
      <c r="Q19" s="428" t="s">
        <v>31</v>
      </c>
      <c r="R19" s="427">
        <f>I19+35</f>
        <v>44372</v>
      </c>
      <c r="S19" s="428" t="s">
        <v>31</v>
      </c>
      <c r="T19" s="428" t="s">
        <v>31</v>
      </c>
      <c r="U19" s="404"/>
    </row>
    <row r="20" spans="1:21" ht="18" customHeight="1">
      <c r="A20" s="660"/>
      <c r="B20" s="661"/>
      <c r="C20" s="662"/>
      <c r="D20" s="617"/>
      <c r="E20" s="403"/>
      <c r="F20" s="618"/>
      <c r="G20" s="506" t="s">
        <v>163</v>
      </c>
      <c r="H20" s="506" t="s">
        <v>247</v>
      </c>
      <c r="I20" s="444">
        <f t="shared" si="0"/>
        <v>44338</v>
      </c>
      <c r="J20" s="444">
        <f>I20+15</f>
        <v>44353</v>
      </c>
      <c r="K20" s="445" t="s">
        <v>31</v>
      </c>
      <c r="L20" s="445" t="s">
        <v>31</v>
      </c>
      <c r="M20" s="445" t="s">
        <v>31</v>
      </c>
      <c r="N20" s="445" t="s">
        <v>31</v>
      </c>
      <c r="O20" s="445" t="s">
        <v>31</v>
      </c>
      <c r="P20" s="445" t="s">
        <v>31</v>
      </c>
      <c r="Q20" s="445" t="s">
        <v>31</v>
      </c>
      <c r="R20" s="445" t="s">
        <v>31</v>
      </c>
      <c r="S20" s="445" t="s">
        <v>31</v>
      </c>
      <c r="T20" s="445" t="s">
        <v>31</v>
      </c>
      <c r="U20" s="215"/>
    </row>
    <row r="21" spans="1:21" ht="18" customHeight="1">
      <c r="A21" s="624" t="s">
        <v>235</v>
      </c>
      <c r="B21" s="664" t="s">
        <v>162</v>
      </c>
      <c r="C21" s="514">
        <f>C15+7</f>
        <v>44330</v>
      </c>
      <c r="D21" s="418" t="s">
        <v>31</v>
      </c>
      <c r="E21" s="379" t="s">
        <v>42</v>
      </c>
      <c r="F21" s="417">
        <f>C21+2</f>
        <v>44332</v>
      </c>
      <c r="G21" s="486" t="s">
        <v>143</v>
      </c>
      <c r="H21" s="486" t="s">
        <v>165</v>
      </c>
      <c r="I21" s="429">
        <f t="shared" si="0"/>
        <v>44338</v>
      </c>
      <c r="J21" s="430">
        <f>I21+17</f>
        <v>44355</v>
      </c>
      <c r="K21" s="430">
        <f>I21+24</f>
        <v>44362</v>
      </c>
      <c r="L21" s="429" t="s">
        <v>31</v>
      </c>
      <c r="M21" s="429" t="s">
        <v>31</v>
      </c>
      <c r="N21" s="429" t="s">
        <v>31</v>
      </c>
      <c r="O21" s="429" t="s">
        <v>31</v>
      </c>
      <c r="P21" s="429" t="s">
        <v>31</v>
      </c>
      <c r="Q21" s="429" t="s">
        <v>31</v>
      </c>
      <c r="R21" s="429" t="s">
        <v>31</v>
      </c>
      <c r="S21" s="429" t="s">
        <v>31</v>
      </c>
      <c r="T21" s="429" t="s">
        <v>31</v>
      </c>
      <c r="U21" s="212"/>
    </row>
    <row r="22" spans="1:21" ht="18" customHeight="1">
      <c r="A22" s="495" t="s">
        <v>140</v>
      </c>
      <c r="B22" s="665" t="s">
        <v>241</v>
      </c>
      <c r="C22" s="605" t="s">
        <v>31</v>
      </c>
      <c r="D22" s="622">
        <f>D16+7</f>
        <v>44332</v>
      </c>
      <c r="E22" s="378" t="s">
        <v>79</v>
      </c>
      <c r="F22" s="615">
        <f>D22+2</f>
        <v>44334</v>
      </c>
      <c r="G22" s="667" t="s">
        <v>255</v>
      </c>
      <c r="H22" s="667" t="s">
        <v>256</v>
      </c>
      <c r="I22" s="482">
        <f t="shared" si="0"/>
        <v>44338</v>
      </c>
      <c r="J22" s="483" t="s">
        <v>31</v>
      </c>
      <c r="K22" s="482">
        <f>I22+17</f>
        <v>44355</v>
      </c>
      <c r="L22" s="482">
        <f>I22+25</f>
        <v>44363</v>
      </c>
      <c r="M22" s="482">
        <f>I22+32</f>
        <v>44370</v>
      </c>
      <c r="N22" s="484" t="s">
        <v>31</v>
      </c>
      <c r="O22" s="484" t="s">
        <v>31</v>
      </c>
      <c r="P22" s="484" t="s">
        <v>31</v>
      </c>
      <c r="Q22" s="484" t="s">
        <v>31</v>
      </c>
      <c r="R22" s="484" t="s">
        <v>31</v>
      </c>
      <c r="S22" s="484" t="s">
        <v>31</v>
      </c>
      <c r="T22" s="484" t="s">
        <v>31</v>
      </c>
      <c r="U22" s="213"/>
    </row>
    <row r="23" spans="1:21" ht="18" customHeight="1">
      <c r="A23" s="663" t="s">
        <v>136</v>
      </c>
      <c r="B23" s="515" t="s">
        <v>242</v>
      </c>
      <c r="C23" s="607" t="s">
        <v>31</v>
      </c>
      <c r="D23" s="617">
        <f>D17+7</f>
        <v>44333</v>
      </c>
      <c r="E23" s="337" t="s">
        <v>41</v>
      </c>
      <c r="F23" s="616">
        <f>D23+2</f>
        <v>44335</v>
      </c>
      <c r="G23" s="651" t="s">
        <v>133</v>
      </c>
      <c r="H23" s="657"/>
      <c r="I23" s="652"/>
      <c r="J23" s="653" t="s">
        <v>31</v>
      </c>
      <c r="K23" s="653" t="s">
        <v>31</v>
      </c>
      <c r="L23" s="652"/>
      <c r="M23" s="652"/>
      <c r="N23" s="654"/>
      <c r="O23" s="655" t="s">
        <v>31</v>
      </c>
      <c r="P23" s="656" t="s">
        <v>31</v>
      </c>
      <c r="Q23" s="652"/>
      <c r="R23" s="656" t="s">
        <v>31</v>
      </c>
      <c r="S23" s="656" t="s">
        <v>31</v>
      </c>
      <c r="T23" s="652"/>
      <c r="U23" s="214"/>
    </row>
    <row r="24" spans="1:21" ht="18" customHeight="1">
      <c r="A24" s="334"/>
      <c r="B24" s="515"/>
      <c r="C24" s="666"/>
      <c r="D24" s="617"/>
      <c r="E24" s="403"/>
      <c r="F24" s="618"/>
      <c r="G24" s="469" t="s">
        <v>262</v>
      </c>
      <c r="H24" s="462" t="s">
        <v>258</v>
      </c>
      <c r="I24" s="463">
        <f t="shared" si="0"/>
        <v>44341</v>
      </c>
      <c r="J24" s="464" t="s">
        <v>31</v>
      </c>
      <c r="K24" s="464" t="s">
        <v>31</v>
      </c>
      <c r="L24" s="464" t="s">
        <v>31</v>
      </c>
      <c r="M24" s="464" t="s">
        <v>31</v>
      </c>
      <c r="N24" s="468"/>
      <c r="O24" s="465">
        <f>I24+26</f>
        <v>44367</v>
      </c>
      <c r="P24" s="466">
        <f>I24+33</f>
        <v>44374</v>
      </c>
      <c r="Q24" s="466">
        <f>I24+24</f>
        <v>44365</v>
      </c>
      <c r="R24" s="467" t="s">
        <v>31</v>
      </c>
      <c r="S24" s="466">
        <f>I24+30</f>
        <v>44371</v>
      </c>
      <c r="T24" s="467" t="s">
        <v>31</v>
      </c>
      <c r="U24" s="214"/>
    </row>
    <row r="25" spans="1:21" ht="18" customHeight="1">
      <c r="A25" s="326"/>
      <c r="B25" s="516"/>
      <c r="C25" s="619"/>
      <c r="D25" s="620"/>
      <c r="E25" s="328"/>
      <c r="F25" s="621"/>
      <c r="G25" s="598" t="s">
        <v>271</v>
      </c>
      <c r="H25" s="588" t="s">
        <v>272</v>
      </c>
      <c r="I25" s="425">
        <v>44342</v>
      </c>
      <c r="J25" s="426" t="s">
        <v>31</v>
      </c>
      <c r="K25" s="426" t="s">
        <v>31</v>
      </c>
      <c r="L25" s="426" t="s">
        <v>31</v>
      </c>
      <c r="M25" s="426" t="s">
        <v>31</v>
      </c>
      <c r="N25" s="427">
        <f>I25+29</f>
        <v>44371</v>
      </c>
      <c r="O25" s="427">
        <f>I25+31</f>
        <v>44373</v>
      </c>
      <c r="P25" s="427">
        <f>I25+26</f>
        <v>44368</v>
      </c>
      <c r="Q25" s="428" t="s">
        <v>31</v>
      </c>
      <c r="R25" s="427">
        <f>I25+35</f>
        <v>44377</v>
      </c>
      <c r="S25" s="428" t="s">
        <v>31</v>
      </c>
      <c r="T25" s="428" t="s">
        <v>31</v>
      </c>
      <c r="U25" s="404"/>
    </row>
    <row r="26" spans="1:21" ht="18" customHeight="1">
      <c r="A26" s="660"/>
      <c r="B26" s="661"/>
      <c r="C26" s="662"/>
      <c r="D26" s="617"/>
      <c r="E26" s="403"/>
      <c r="F26" s="618"/>
      <c r="G26" s="506" t="s">
        <v>248</v>
      </c>
      <c r="H26" s="487" t="s">
        <v>249</v>
      </c>
      <c r="I26" s="444">
        <f t="shared" si="0"/>
        <v>44345</v>
      </c>
      <c r="J26" s="444">
        <f>I26+15</f>
        <v>44360</v>
      </c>
      <c r="K26" s="445" t="s">
        <v>31</v>
      </c>
      <c r="L26" s="445" t="s">
        <v>31</v>
      </c>
      <c r="M26" s="445" t="s">
        <v>31</v>
      </c>
      <c r="N26" s="445" t="s">
        <v>31</v>
      </c>
      <c r="O26" s="445" t="s">
        <v>31</v>
      </c>
      <c r="P26" s="445" t="s">
        <v>31</v>
      </c>
      <c r="Q26" s="445" t="s">
        <v>31</v>
      </c>
      <c r="R26" s="445" t="s">
        <v>31</v>
      </c>
      <c r="S26" s="445" t="s">
        <v>31</v>
      </c>
      <c r="T26" s="445" t="s">
        <v>31</v>
      </c>
      <c r="U26" s="215"/>
    </row>
    <row r="27" spans="1:21" ht="18" customHeight="1">
      <c r="A27" s="624" t="s">
        <v>133</v>
      </c>
      <c r="B27" s="664"/>
      <c r="C27" s="514">
        <f>C21+7</f>
        <v>44337</v>
      </c>
      <c r="D27" s="418"/>
      <c r="E27" s="379" t="s">
        <v>42</v>
      </c>
      <c r="F27" s="417">
        <f>C27+2</f>
        <v>44339</v>
      </c>
      <c r="G27" s="650" t="s">
        <v>167</v>
      </c>
      <c r="H27" s="650" t="s">
        <v>252</v>
      </c>
      <c r="I27" s="429">
        <f t="shared" si="0"/>
        <v>44345</v>
      </c>
      <c r="J27" s="430">
        <f>I27+17</f>
        <v>44362</v>
      </c>
      <c r="K27" s="430">
        <f>I27+24</f>
        <v>44369</v>
      </c>
      <c r="L27" s="429" t="s">
        <v>31</v>
      </c>
      <c r="M27" s="429" t="s">
        <v>31</v>
      </c>
      <c r="N27" s="429" t="s">
        <v>31</v>
      </c>
      <c r="O27" s="429" t="s">
        <v>31</v>
      </c>
      <c r="P27" s="429" t="s">
        <v>31</v>
      </c>
      <c r="Q27" s="429" t="s">
        <v>31</v>
      </c>
      <c r="R27" s="429" t="s">
        <v>31</v>
      </c>
      <c r="S27" s="429" t="s">
        <v>31</v>
      </c>
      <c r="T27" s="429" t="s">
        <v>31</v>
      </c>
      <c r="U27" s="212"/>
    </row>
    <row r="28" spans="1:21" ht="18" customHeight="1">
      <c r="A28" s="495" t="s">
        <v>137</v>
      </c>
      <c r="B28" s="665" t="s">
        <v>243</v>
      </c>
      <c r="C28" s="605" t="s">
        <v>31</v>
      </c>
      <c r="D28" s="622">
        <f>D22+7</f>
        <v>44339</v>
      </c>
      <c r="E28" s="378" t="s">
        <v>79</v>
      </c>
      <c r="F28" s="615">
        <f>D28+2</f>
        <v>44341</v>
      </c>
      <c r="G28" s="623" t="s">
        <v>257</v>
      </c>
      <c r="H28" s="491" t="s">
        <v>258</v>
      </c>
      <c r="I28" s="482">
        <f t="shared" si="0"/>
        <v>44345</v>
      </c>
      <c r="J28" s="483" t="s">
        <v>31</v>
      </c>
      <c r="K28" s="482">
        <f>I28+17</f>
        <v>44362</v>
      </c>
      <c r="L28" s="482">
        <f>I28+25</f>
        <v>44370</v>
      </c>
      <c r="M28" s="482">
        <f>I28+32</f>
        <v>44377</v>
      </c>
      <c r="N28" s="484" t="s">
        <v>31</v>
      </c>
      <c r="O28" s="484" t="s">
        <v>31</v>
      </c>
      <c r="P28" s="484" t="s">
        <v>31</v>
      </c>
      <c r="Q28" s="484" t="s">
        <v>31</v>
      </c>
      <c r="R28" s="484" t="s">
        <v>31</v>
      </c>
      <c r="S28" s="484" t="s">
        <v>31</v>
      </c>
      <c r="T28" s="484" t="s">
        <v>31</v>
      </c>
      <c r="U28" s="213"/>
    </row>
    <row r="29" spans="1:21" ht="18" customHeight="1">
      <c r="A29" s="663" t="s">
        <v>141</v>
      </c>
      <c r="B29" s="515" t="s">
        <v>237</v>
      </c>
      <c r="C29" s="607" t="s">
        <v>31</v>
      </c>
      <c r="D29" s="617">
        <f>D23+7</f>
        <v>44340</v>
      </c>
      <c r="E29" s="337" t="s">
        <v>41</v>
      </c>
      <c r="F29" s="616">
        <f>D29+2</f>
        <v>44342</v>
      </c>
      <c r="G29" s="651" t="s">
        <v>133</v>
      </c>
      <c r="H29" s="651"/>
      <c r="I29" s="652"/>
      <c r="J29" s="653" t="s">
        <v>31</v>
      </c>
      <c r="K29" s="653">
        <f>I29+16</f>
        <v>16</v>
      </c>
      <c r="L29" s="653" t="s">
        <v>31</v>
      </c>
      <c r="M29" s="653" t="s">
        <v>31</v>
      </c>
      <c r="N29" s="654"/>
      <c r="O29" s="655" t="s">
        <v>31</v>
      </c>
      <c r="P29" s="656" t="s">
        <v>31</v>
      </c>
      <c r="Q29" s="652"/>
      <c r="R29" s="656" t="s">
        <v>31</v>
      </c>
      <c r="S29" s="656" t="s">
        <v>31</v>
      </c>
      <c r="T29" s="652"/>
      <c r="U29" s="214"/>
    </row>
    <row r="30" spans="1:21" ht="18" customHeight="1">
      <c r="A30" s="334"/>
      <c r="B30" s="515"/>
      <c r="C30" s="666"/>
      <c r="D30" s="617"/>
      <c r="E30" s="403"/>
      <c r="F30" s="618"/>
      <c r="G30" s="469" t="s">
        <v>263</v>
      </c>
      <c r="H30" s="462" t="s">
        <v>264</v>
      </c>
      <c r="I30" s="463">
        <f>I24+7</f>
        <v>44348</v>
      </c>
      <c r="J30" s="464" t="s">
        <v>31</v>
      </c>
      <c r="K30" s="464" t="s">
        <v>31</v>
      </c>
      <c r="L30" s="464" t="s">
        <v>31</v>
      </c>
      <c r="M30" s="464" t="s">
        <v>31</v>
      </c>
      <c r="N30" s="468"/>
      <c r="O30" s="465">
        <f>I30+26</f>
        <v>44374</v>
      </c>
      <c r="P30" s="466">
        <f>I30+33</f>
        <v>44381</v>
      </c>
      <c r="Q30" s="466">
        <f>I30+24</f>
        <v>44372</v>
      </c>
      <c r="R30" s="467" t="s">
        <v>31</v>
      </c>
      <c r="S30" s="466">
        <f>I30+30</f>
        <v>44378</v>
      </c>
      <c r="T30" s="467" t="s">
        <v>31</v>
      </c>
      <c r="U30" s="214"/>
    </row>
    <row r="31" spans="1:21" ht="18" customHeight="1">
      <c r="A31" s="326"/>
      <c r="B31" s="516"/>
      <c r="C31" s="619"/>
      <c r="D31" s="620"/>
      <c r="E31" s="328"/>
      <c r="F31" s="621"/>
      <c r="G31" s="598" t="s">
        <v>273</v>
      </c>
      <c r="H31" s="588" t="s">
        <v>274</v>
      </c>
      <c r="I31" s="425">
        <f t="shared" si="0"/>
        <v>44349</v>
      </c>
      <c r="J31" s="426" t="s">
        <v>31</v>
      </c>
      <c r="K31" s="426" t="s">
        <v>31</v>
      </c>
      <c r="L31" s="426" t="s">
        <v>31</v>
      </c>
      <c r="M31" s="426" t="s">
        <v>31</v>
      </c>
      <c r="N31" s="427">
        <f>I31+29</f>
        <v>44378</v>
      </c>
      <c r="O31" s="427">
        <f>I31+31</f>
        <v>44380</v>
      </c>
      <c r="P31" s="427">
        <f>I31+26</f>
        <v>44375</v>
      </c>
      <c r="Q31" s="428" t="s">
        <v>31</v>
      </c>
      <c r="R31" s="427">
        <f>I31+35</f>
        <v>44384</v>
      </c>
      <c r="S31" s="428" t="s">
        <v>31</v>
      </c>
      <c r="T31" s="428" t="s">
        <v>31</v>
      </c>
      <c r="U31" s="215"/>
    </row>
    <row r="32" spans="1:21">
      <c r="J32" s="149"/>
    </row>
    <row r="33" spans="1:21">
      <c r="A33" s="216"/>
      <c r="B33" s="216"/>
      <c r="C33" s="204"/>
      <c r="D33" s="204"/>
      <c r="E33" s="217"/>
      <c r="F33" s="217"/>
      <c r="G33" s="217"/>
      <c r="H33" s="234"/>
      <c r="I33" s="217"/>
      <c r="J33" s="218"/>
      <c r="K33" s="195"/>
      <c r="L33" s="195"/>
      <c r="T33" s="195" t="s">
        <v>32</v>
      </c>
    </row>
    <row r="34" spans="1:21">
      <c r="A34" s="184" t="s">
        <v>33</v>
      </c>
      <c r="B34" s="338"/>
      <c r="C34" s="191"/>
      <c r="D34" s="191"/>
      <c r="E34" s="192"/>
      <c r="F34" s="192"/>
      <c r="G34" s="193"/>
      <c r="H34" s="351"/>
      <c r="I34" s="194"/>
      <c r="J34" s="194"/>
      <c r="L34" s="68"/>
      <c r="M34" s="68"/>
    </row>
    <row r="35" spans="1:21">
      <c r="A35" s="522" t="s">
        <v>134</v>
      </c>
      <c r="B35" s="507"/>
      <c r="C35" s="199"/>
      <c r="D35" s="199"/>
      <c r="E35" s="197"/>
      <c r="F35" s="197"/>
      <c r="G35" s="95"/>
      <c r="H35" s="298"/>
      <c r="I35" s="200"/>
      <c r="J35" s="200"/>
      <c r="L35" s="68"/>
      <c r="M35" s="68"/>
      <c r="U35" s="68"/>
    </row>
    <row r="36" spans="1:21">
      <c r="A36" s="377" t="s">
        <v>80</v>
      </c>
      <c r="B36" s="339"/>
      <c r="C36" s="208"/>
      <c r="D36" s="208"/>
      <c r="E36" s="197"/>
      <c r="F36" s="197"/>
      <c r="G36" s="96"/>
      <c r="H36" s="353"/>
      <c r="I36" s="193"/>
      <c r="J36" s="193"/>
      <c r="L36" s="68"/>
      <c r="M36" s="68"/>
      <c r="U36" s="68"/>
    </row>
    <row r="37" spans="1:21">
      <c r="A37" s="1" t="s">
        <v>81</v>
      </c>
      <c r="B37" s="340"/>
      <c r="C37" s="208"/>
      <c r="D37" s="208"/>
      <c r="E37" s="197"/>
      <c r="F37" s="197"/>
      <c r="G37" s="96"/>
      <c r="H37" s="353"/>
      <c r="I37" s="193"/>
      <c r="J37" s="193"/>
      <c r="L37" s="68"/>
      <c r="M37" s="68"/>
      <c r="U37" s="68"/>
    </row>
    <row r="38" spans="1:21">
      <c r="A38" s="220"/>
      <c r="B38" s="340"/>
      <c r="C38" s="208"/>
      <c r="D38" s="208"/>
      <c r="E38" s="197"/>
      <c r="F38" s="197"/>
      <c r="G38" s="96"/>
      <c r="H38" s="353"/>
      <c r="I38" s="193"/>
      <c r="J38" s="193"/>
      <c r="L38" s="68"/>
      <c r="M38" s="68"/>
      <c r="U38" s="68"/>
    </row>
    <row r="39" spans="1:21">
      <c r="A39" s="186" t="s">
        <v>113</v>
      </c>
      <c r="B39" s="201"/>
      <c r="C39" s="209"/>
      <c r="D39" s="209"/>
      <c r="E39" s="202"/>
      <c r="F39" s="203"/>
      <c r="G39" s="204"/>
      <c r="H39" s="354"/>
      <c r="I39" s="200"/>
      <c r="J39" s="200"/>
      <c r="L39" s="68"/>
      <c r="M39" s="68"/>
      <c r="U39" s="68"/>
    </row>
    <row r="40" spans="1:21">
      <c r="A40" s="186" t="s">
        <v>112</v>
      </c>
      <c r="B40" s="341"/>
      <c r="C40" s="206"/>
      <c r="D40" s="206"/>
      <c r="E40" s="207"/>
      <c r="F40" s="210"/>
      <c r="G40" s="95"/>
      <c r="H40" s="298"/>
      <c r="I40" s="193"/>
      <c r="J40" s="193"/>
      <c r="L40" s="68"/>
      <c r="M40" s="68"/>
      <c r="U40" s="68"/>
    </row>
  </sheetData>
  <mergeCells count="8">
    <mergeCell ref="B3:M3"/>
    <mergeCell ref="B2:M2"/>
    <mergeCell ref="B1:M1"/>
    <mergeCell ref="A6:B7"/>
    <mergeCell ref="C6:E6"/>
    <mergeCell ref="G6:H6"/>
    <mergeCell ref="G7:H7"/>
    <mergeCell ref="J6:T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34"/>
  <sheetViews>
    <sheetView showGridLines="0" zoomScale="80" zoomScaleNormal="80" workbookViewId="0">
      <selection activeCell="K19" sqref="K19"/>
    </sheetView>
  </sheetViews>
  <sheetFormatPr defaultColWidth="8" defaultRowHeight="14.25"/>
  <cols>
    <col min="1" max="1" width="20.77734375" style="144" customWidth="1"/>
    <col min="2" max="2" width="8.77734375" style="145" customWidth="1"/>
    <col min="3" max="3" width="12.6640625" style="146" bestFit="1" customWidth="1"/>
    <col min="4" max="4" width="7.88671875" style="146" customWidth="1"/>
    <col min="5" max="5" width="6.33203125" style="144" customWidth="1"/>
    <col min="6" max="6" width="7.77734375" style="144" customWidth="1"/>
    <col min="7" max="7" width="27.33203125" style="147" customWidth="1"/>
    <col min="8" max="8" width="13.77734375" style="145" bestFit="1" customWidth="1"/>
    <col min="9" max="9" width="15.6640625" style="147" bestFit="1" customWidth="1"/>
    <col min="10" max="10" width="16.109375" style="144" customWidth="1"/>
    <col min="11" max="11" width="8.21875" style="144" bestFit="1" customWidth="1"/>
    <col min="12" max="12" width="8.6640625" style="144" bestFit="1" customWidth="1"/>
    <col min="13" max="13" width="12.33203125" style="144" bestFit="1" customWidth="1"/>
    <col min="14" max="14" width="13.6640625" style="144" bestFit="1" customWidth="1"/>
    <col min="15" max="15" width="13.77734375" style="144" bestFit="1" customWidth="1"/>
    <col min="16" max="16" width="15.109375" style="144" bestFit="1" customWidth="1"/>
    <col min="17" max="17" width="12.77734375" style="148" bestFit="1" customWidth="1"/>
    <col min="18" max="18" width="10" style="144" bestFit="1" customWidth="1"/>
    <col min="19" max="19" width="7.109375" style="144" bestFit="1" customWidth="1"/>
    <col min="20" max="20" width="10.109375" style="144" customWidth="1"/>
    <col min="21" max="21" width="14.77734375" style="149" bestFit="1" customWidth="1"/>
    <col min="22" max="22" width="8.44140625" style="144" bestFit="1" customWidth="1"/>
    <col min="23" max="16384" width="8" style="149"/>
  </cols>
  <sheetData>
    <row r="1" spans="1:22" ht="18">
      <c r="B1" s="790" t="s">
        <v>0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150"/>
    </row>
    <row r="2" spans="1:22" ht="18">
      <c r="B2" s="789" t="s">
        <v>64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150"/>
    </row>
    <row r="3" spans="1:22" ht="15">
      <c r="A3" s="151"/>
      <c r="G3" s="152"/>
      <c r="H3" s="169"/>
      <c r="I3" s="152"/>
      <c r="J3" s="152"/>
      <c r="K3" s="152"/>
      <c r="L3" s="153"/>
      <c r="N3" s="152"/>
      <c r="O3" s="179"/>
      <c r="P3" s="180"/>
      <c r="Q3" s="180"/>
      <c r="R3" s="180"/>
      <c r="U3" s="150"/>
    </row>
    <row r="4" spans="1:22" ht="15">
      <c r="A4" s="149"/>
      <c r="B4" s="154"/>
      <c r="C4" s="155"/>
      <c r="D4" s="155"/>
      <c r="E4" s="156"/>
      <c r="F4" s="156"/>
      <c r="G4" s="157"/>
      <c r="H4" s="317"/>
      <c r="I4" s="158"/>
      <c r="J4" s="159"/>
      <c r="K4" s="159"/>
      <c r="L4" s="156"/>
      <c r="M4" s="156"/>
      <c r="N4" s="156"/>
      <c r="O4" s="156"/>
      <c r="P4" s="160"/>
      <c r="Q4" s="161"/>
      <c r="R4" s="160"/>
      <c r="S4" s="160"/>
      <c r="T4" s="160"/>
    </row>
    <row r="5" spans="1:22" ht="15">
      <c r="A5" s="242"/>
      <c r="B5" s="154"/>
      <c r="C5" s="155"/>
      <c r="D5" s="155"/>
      <c r="E5" s="156"/>
      <c r="F5" s="156"/>
      <c r="G5" s="157"/>
      <c r="H5" s="317"/>
      <c r="I5" s="158"/>
      <c r="J5" s="159"/>
      <c r="K5" s="159"/>
      <c r="L5" s="156"/>
      <c r="M5" s="156"/>
      <c r="N5" s="156"/>
      <c r="O5" s="156"/>
      <c r="P5" s="160"/>
      <c r="Q5" s="161"/>
      <c r="R5" s="160"/>
      <c r="S5" s="160"/>
      <c r="T5" s="160"/>
    </row>
    <row r="6" spans="1:22" ht="15">
      <c r="A6" s="242"/>
      <c r="B6" s="154"/>
      <c r="C6" s="155"/>
      <c r="D6" s="155"/>
      <c r="E6" s="156"/>
      <c r="F6" s="156"/>
      <c r="G6" s="157"/>
      <c r="H6" s="317"/>
      <c r="I6" s="158"/>
      <c r="J6" s="159"/>
      <c r="K6" s="159"/>
      <c r="L6" s="156"/>
      <c r="M6" s="156"/>
      <c r="N6" s="156"/>
      <c r="O6" s="156"/>
      <c r="P6" s="160"/>
      <c r="Q6" s="161"/>
      <c r="R6" s="160"/>
      <c r="S6" s="160"/>
      <c r="T6" s="160"/>
    </row>
    <row r="7" spans="1:22" ht="15">
      <c r="A7" s="242" t="s">
        <v>14</v>
      </c>
      <c r="B7" s="154"/>
      <c r="C7" s="155"/>
      <c r="D7" s="155"/>
      <c r="E7" s="156"/>
      <c r="F7" s="156"/>
      <c r="G7" s="162"/>
      <c r="H7" s="154"/>
      <c r="I7" s="163"/>
      <c r="J7" s="156"/>
      <c r="K7" s="156"/>
      <c r="L7" s="156"/>
      <c r="M7" s="156"/>
      <c r="N7" s="156"/>
      <c r="Q7" s="164"/>
      <c r="R7" s="165"/>
      <c r="S7" s="166"/>
      <c r="T7" s="166"/>
    </row>
    <row r="8" spans="1:22" ht="18" customHeight="1">
      <c r="A8" s="791" t="s">
        <v>84</v>
      </c>
      <c r="B8" s="804"/>
      <c r="C8" s="807" t="s">
        <v>17</v>
      </c>
      <c r="D8" s="796"/>
      <c r="E8" s="797"/>
      <c r="F8" s="342" t="s">
        <v>18</v>
      </c>
      <c r="G8" s="799" t="s">
        <v>19</v>
      </c>
      <c r="H8" s="799"/>
      <c r="I8" s="490" t="s">
        <v>65</v>
      </c>
      <c r="J8" s="802" t="s">
        <v>18</v>
      </c>
      <c r="K8" s="802"/>
      <c r="L8" s="802"/>
      <c r="M8" s="802"/>
      <c r="N8" s="802"/>
      <c r="O8" s="802"/>
      <c r="P8" s="802"/>
      <c r="Q8" s="802"/>
      <c r="R8" s="802"/>
      <c r="S8" s="802"/>
      <c r="T8" s="803"/>
    </row>
    <row r="9" spans="1:22" s="181" customFormat="1" ht="18" customHeight="1">
      <c r="A9" s="805"/>
      <c r="B9" s="806"/>
      <c r="C9" s="335" t="s">
        <v>66</v>
      </c>
      <c r="D9" s="401" t="s">
        <v>21</v>
      </c>
      <c r="E9" s="412"/>
      <c r="F9" s="336" t="s">
        <v>67</v>
      </c>
      <c r="G9" s="808" t="s">
        <v>23</v>
      </c>
      <c r="H9" s="808"/>
      <c r="I9" s="329" t="s">
        <v>18</v>
      </c>
      <c r="J9" s="400" t="s">
        <v>68</v>
      </c>
      <c r="K9" s="330" t="s">
        <v>69</v>
      </c>
      <c r="L9" s="400" t="s">
        <v>70</v>
      </c>
      <c r="M9" s="330" t="s">
        <v>71</v>
      </c>
      <c r="N9" s="400" t="s">
        <v>72</v>
      </c>
      <c r="O9" s="330" t="s">
        <v>73</v>
      </c>
      <c r="P9" s="400" t="s">
        <v>74</v>
      </c>
      <c r="Q9" s="329" t="s">
        <v>75</v>
      </c>
      <c r="R9" s="400" t="s">
        <v>76</v>
      </c>
      <c r="S9" s="330" t="s">
        <v>77</v>
      </c>
      <c r="T9" s="331" t="s">
        <v>78</v>
      </c>
      <c r="V9" s="145"/>
    </row>
    <row r="10" spans="1:22" ht="18" customHeight="1">
      <c r="A10" s="614" t="str">
        <f>'S.AFRICA via SIN'!A9</f>
        <v>PRESIDIO</v>
      </c>
      <c r="B10" s="603"/>
      <c r="C10" s="514">
        <f>'S.AFRICA via SIN'!C9</f>
        <v>44316</v>
      </c>
      <c r="D10" s="514" t="s">
        <v>31</v>
      </c>
      <c r="E10" s="604" t="s">
        <v>42</v>
      </c>
      <c r="F10" s="519">
        <f>C10+2</f>
        <v>44318</v>
      </c>
      <c r="G10" s="459"/>
      <c r="H10" s="460"/>
      <c r="I10" s="433"/>
      <c r="J10" s="434"/>
      <c r="K10" s="435"/>
      <c r="L10" s="434"/>
      <c r="M10" s="435"/>
      <c r="N10" s="434"/>
      <c r="O10" s="436"/>
      <c r="P10" s="436"/>
      <c r="Q10" s="414"/>
      <c r="R10" s="436"/>
      <c r="S10" s="332"/>
      <c r="T10" s="437"/>
      <c r="U10" s="321"/>
      <c r="V10" s="149"/>
    </row>
    <row r="11" spans="1:22" ht="18" customHeight="1">
      <c r="A11" s="495" t="str">
        <f>'S.AFRICA via SIN'!A10</f>
        <v>SANTA LOUKIA</v>
      </c>
      <c r="B11" s="496" t="str">
        <f>'S.AFRICA via SIN'!B10</f>
        <v>155S</v>
      </c>
      <c r="C11" s="605" t="s">
        <v>31</v>
      </c>
      <c r="D11" s="605">
        <f>'S.AFRICA via SIN'!D10</f>
        <v>44318</v>
      </c>
      <c r="E11" s="606" t="s">
        <v>79</v>
      </c>
      <c r="F11" s="583">
        <f>D11+2</f>
        <v>44320</v>
      </c>
      <c r="G11" s="597" t="s">
        <v>275</v>
      </c>
      <c r="H11" s="668" t="s">
        <v>268</v>
      </c>
      <c r="I11" s="438">
        <v>44322</v>
      </c>
      <c r="J11" s="439">
        <f>I11+23</f>
        <v>44345</v>
      </c>
      <c r="K11" s="438" t="s">
        <v>31</v>
      </c>
      <c r="L11" s="439">
        <f>I11+24</f>
        <v>44346</v>
      </c>
      <c r="M11" s="440">
        <f>I11+26</f>
        <v>44348</v>
      </c>
      <c r="N11" s="439">
        <f>I11+27</f>
        <v>44349</v>
      </c>
      <c r="O11" s="430">
        <f>I11+30</f>
        <v>44352</v>
      </c>
      <c r="P11" s="430">
        <f>I11+32</f>
        <v>44354</v>
      </c>
      <c r="Q11" s="415">
        <f>I11+36</f>
        <v>44358</v>
      </c>
      <c r="R11" s="429" t="s">
        <v>31</v>
      </c>
      <c r="S11" s="438" t="s">
        <v>31</v>
      </c>
      <c r="T11" s="438" t="s">
        <v>31</v>
      </c>
      <c r="U11" s="322" t="s">
        <v>102</v>
      </c>
      <c r="V11" s="149"/>
    </row>
    <row r="12" spans="1:22" ht="18" customHeight="1">
      <c r="A12" s="326" t="str">
        <f>'S.AFRICA via SIN'!A11</f>
        <v>CSCL LIMA</v>
      </c>
      <c r="B12" s="457" t="str">
        <f>'S.AFRICA via SIN'!B11</f>
        <v>105S</v>
      </c>
      <c r="C12" s="607" t="s">
        <v>31</v>
      </c>
      <c r="D12" s="607">
        <f>'S.AFRICA via SIN'!D11</f>
        <v>44319</v>
      </c>
      <c r="E12" s="608" t="s">
        <v>41</v>
      </c>
      <c r="F12" s="608">
        <f>D12+2</f>
        <v>44321</v>
      </c>
      <c r="G12" s="512" t="s">
        <v>282</v>
      </c>
      <c r="H12" s="513" t="s">
        <v>283</v>
      </c>
      <c r="I12" s="438">
        <v>44326</v>
      </c>
      <c r="J12" s="420" t="s">
        <v>31</v>
      </c>
      <c r="K12" s="419">
        <f>I12+24</f>
        <v>44350</v>
      </c>
      <c r="L12" s="421">
        <f>I12+26</f>
        <v>44352</v>
      </c>
      <c r="M12" s="419">
        <f>I12+28</f>
        <v>44354</v>
      </c>
      <c r="N12" s="421">
        <f>I12+29</f>
        <v>44355</v>
      </c>
      <c r="O12" s="422" t="s">
        <v>31</v>
      </c>
      <c r="P12" s="422" t="s">
        <v>31</v>
      </c>
      <c r="Q12" s="422" t="s">
        <v>31</v>
      </c>
      <c r="R12" s="422" t="s">
        <v>31</v>
      </c>
      <c r="S12" s="419">
        <f>I12+30</f>
        <v>44356</v>
      </c>
      <c r="T12" s="423">
        <f>I12+29</f>
        <v>44355</v>
      </c>
      <c r="U12" s="398" t="s">
        <v>103</v>
      </c>
      <c r="V12"/>
    </row>
    <row r="13" spans="1:22" ht="18" customHeight="1">
      <c r="A13" s="517" t="str">
        <f>'S.AFRICA via SIN'!A15</f>
        <v>BLANK SAILING</v>
      </c>
      <c r="B13" s="603">
        <f>'S.AFRICA via SIN'!B15</f>
        <v>0</v>
      </c>
      <c r="C13" s="519">
        <f>C10+7</f>
        <v>44323</v>
      </c>
      <c r="D13" s="609"/>
      <c r="E13" s="518" t="s">
        <v>42</v>
      </c>
      <c r="F13" s="519">
        <f>C13+2</f>
        <v>44325</v>
      </c>
      <c r="G13" s="431"/>
      <c r="H13" s="432"/>
      <c r="I13" s="441"/>
      <c r="J13" s="442"/>
      <c r="K13" s="443"/>
      <c r="L13" s="442"/>
      <c r="M13" s="443"/>
      <c r="N13" s="442"/>
      <c r="O13" s="444"/>
      <c r="P13" s="444"/>
      <c r="Q13" s="445"/>
      <c r="R13" s="444"/>
      <c r="S13" s="443"/>
      <c r="T13" s="446"/>
      <c r="U13" s="324"/>
      <c r="V13" s="167"/>
    </row>
    <row r="14" spans="1:22" ht="18" customHeight="1">
      <c r="A14" s="495" t="str">
        <f>'S.AFRICA via SIN'!A16</f>
        <v>CAPE FAWLEY</v>
      </c>
      <c r="B14" s="496" t="str">
        <f>'S.AFRICA via SIN'!B16</f>
        <v>054S</v>
      </c>
      <c r="C14" s="605" t="s">
        <v>31</v>
      </c>
      <c r="D14" s="605">
        <f>D11+7</f>
        <v>44325</v>
      </c>
      <c r="E14" s="606" t="s">
        <v>79</v>
      </c>
      <c r="F14" s="583">
        <f>D14+2</f>
        <v>44327</v>
      </c>
      <c r="G14" s="650" t="s">
        <v>276</v>
      </c>
      <c r="H14" s="486" t="s">
        <v>277</v>
      </c>
      <c r="I14" s="438">
        <v>44328</v>
      </c>
      <c r="J14" s="439">
        <f>I14+23</f>
        <v>44351</v>
      </c>
      <c r="K14" s="440"/>
      <c r="L14" s="439">
        <f>I14+24</f>
        <v>44352</v>
      </c>
      <c r="M14" s="440">
        <f>I14+26</f>
        <v>44354</v>
      </c>
      <c r="N14" s="439">
        <f>I14+27</f>
        <v>44355</v>
      </c>
      <c r="O14" s="430">
        <f>I14+30</f>
        <v>44358</v>
      </c>
      <c r="P14" s="430">
        <f>I14+32</f>
        <v>44360</v>
      </c>
      <c r="Q14" s="415">
        <f>I14+36</f>
        <v>44364</v>
      </c>
      <c r="R14" s="430"/>
      <c r="S14" s="333"/>
      <c r="T14" s="447"/>
      <c r="U14" s="322"/>
    </row>
    <row r="15" spans="1:22" ht="18" customHeight="1">
      <c r="A15" s="326" t="str">
        <f>'S.AFRICA via SIN'!A17</f>
        <v>LADY OF LUCK</v>
      </c>
      <c r="B15" s="457" t="str">
        <f>'S.AFRICA via SIN'!B17</f>
        <v>154S</v>
      </c>
      <c r="C15" s="493" t="s">
        <v>31</v>
      </c>
      <c r="D15" s="494">
        <f>D12+7</f>
        <v>44326</v>
      </c>
      <c r="E15" s="608" t="s">
        <v>41</v>
      </c>
      <c r="F15" s="608">
        <f>D15+2</f>
        <v>44328</v>
      </c>
      <c r="G15" s="506" t="s">
        <v>284</v>
      </c>
      <c r="H15" s="506" t="s">
        <v>285</v>
      </c>
      <c r="I15" s="419">
        <f>I12+7</f>
        <v>44333</v>
      </c>
      <c r="J15" s="601" t="s">
        <v>31</v>
      </c>
      <c r="K15" s="419">
        <f>I15+24</f>
        <v>44357</v>
      </c>
      <c r="L15" s="421">
        <f>I15+26</f>
        <v>44359</v>
      </c>
      <c r="M15" s="419">
        <f>I15+28</f>
        <v>44361</v>
      </c>
      <c r="N15" s="421">
        <f>I15+29</f>
        <v>44362</v>
      </c>
      <c r="O15" s="602"/>
      <c r="P15" s="602"/>
      <c r="Q15" s="602"/>
      <c r="R15" s="602"/>
      <c r="S15" s="419">
        <f>I15+30</f>
        <v>44363</v>
      </c>
      <c r="T15" s="423">
        <f>I15+29</f>
        <v>44362</v>
      </c>
      <c r="U15" s="323"/>
    </row>
    <row r="16" spans="1:22" ht="18" customHeight="1">
      <c r="A16" s="517" t="str">
        <f>'S.AFRICA via SIN'!A21</f>
        <v>PRESIDIO</v>
      </c>
      <c r="B16" s="603" t="str">
        <f>'S.AFRICA via SIN'!B21</f>
        <v>051S</v>
      </c>
      <c r="C16" s="519">
        <f>C13+7</f>
        <v>44330</v>
      </c>
      <c r="D16" s="520" t="s">
        <v>31</v>
      </c>
      <c r="E16" s="518" t="s">
        <v>42</v>
      </c>
      <c r="F16" s="519">
        <f>C16+2</f>
        <v>44332</v>
      </c>
      <c r="G16" s="431"/>
      <c r="H16" s="432"/>
      <c r="I16" s="433"/>
      <c r="J16" s="434"/>
      <c r="K16" s="435"/>
      <c r="L16" s="434"/>
      <c r="M16" s="435"/>
      <c r="N16" s="434"/>
      <c r="O16" s="436"/>
      <c r="P16" s="436"/>
      <c r="Q16" s="414"/>
      <c r="R16" s="436"/>
      <c r="S16" s="332"/>
      <c r="T16" s="437"/>
      <c r="U16" s="321"/>
      <c r="V16" s="149"/>
    </row>
    <row r="17" spans="1:22" ht="18" customHeight="1">
      <c r="A17" s="495" t="str">
        <f>'S.AFRICA via SIN'!A22</f>
        <v>GREEN HORIZON</v>
      </c>
      <c r="B17" s="496" t="str">
        <f>'S.AFRICA via SIN'!B22</f>
        <v>107S</v>
      </c>
      <c r="C17" s="584" t="s">
        <v>31</v>
      </c>
      <c r="D17" s="585">
        <f>D14+7</f>
        <v>44332</v>
      </c>
      <c r="E17" s="606" t="s">
        <v>79</v>
      </c>
      <c r="F17" s="583">
        <f>D17+2</f>
        <v>44334</v>
      </c>
      <c r="G17" s="486" t="s">
        <v>278</v>
      </c>
      <c r="H17" s="650" t="s">
        <v>279</v>
      </c>
      <c r="I17" s="438">
        <v>44333</v>
      </c>
      <c r="J17" s="439">
        <f>I17+23</f>
        <v>44356</v>
      </c>
      <c r="K17" s="438" t="s">
        <v>31</v>
      </c>
      <c r="L17" s="439">
        <f>I17+24</f>
        <v>44357</v>
      </c>
      <c r="M17" s="440">
        <f>I17+26</f>
        <v>44359</v>
      </c>
      <c r="N17" s="439">
        <f>I17+27</f>
        <v>44360</v>
      </c>
      <c r="O17" s="430">
        <f>I17+30</f>
        <v>44363</v>
      </c>
      <c r="P17" s="430">
        <f>I17+32</f>
        <v>44365</v>
      </c>
      <c r="Q17" s="415">
        <f>I17+36</f>
        <v>44369</v>
      </c>
      <c r="R17" s="429" t="s">
        <v>31</v>
      </c>
      <c r="S17" s="438" t="s">
        <v>31</v>
      </c>
      <c r="T17" s="438" t="s">
        <v>31</v>
      </c>
      <c r="U17" s="322"/>
    </row>
    <row r="18" spans="1:22" ht="18" customHeight="1">
      <c r="A18" s="326" t="str">
        <f>'S.AFRICA via SIN'!A23</f>
        <v>CSCL LIMA</v>
      </c>
      <c r="B18" s="457" t="str">
        <f>'S.AFRICA via SIN'!B23</f>
        <v>106S</v>
      </c>
      <c r="C18" s="493" t="s">
        <v>31</v>
      </c>
      <c r="D18" s="494">
        <f>D15+7</f>
        <v>44333</v>
      </c>
      <c r="E18" s="608" t="s">
        <v>41</v>
      </c>
      <c r="F18" s="608">
        <f>D18+2</f>
        <v>44335</v>
      </c>
      <c r="G18" s="512" t="s">
        <v>286</v>
      </c>
      <c r="H18" s="513" t="s">
        <v>287</v>
      </c>
      <c r="I18" s="419">
        <f>I15+7</f>
        <v>44340</v>
      </c>
      <c r="J18" s="420" t="s">
        <v>31</v>
      </c>
      <c r="K18" s="419">
        <f>I18+24</f>
        <v>44364</v>
      </c>
      <c r="L18" s="421">
        <f>I18+26</f>
        <v>44366</v>
      </c>
      <c r="M18" s="419">
        <f>I18+28</f>
        <v>44368</v>
      </c>
      <c r="N18" s="421">
        <f>I18+29</f>
        <v>44369</v>
      </c>
      <c r="O18" s="422" t="s">
        <v>31</v>
      </c>
      <c r="P18" s="422" t="s">
        <v>31</v>
      </c>
      <c r="Q18" s="422" t="s">
        <v>31</v>
      </c>
      <c r="R18" s="422" t="s">
        <v>31</v>
      </c>
      <c r="S18" s="419">
        <f>I18+30</f>
        <v>44370</v>
      </c>
      <c r="T18" s="423">
        <f>I18+29</f>
        <v>44369</v>
      </c>
      <c r="U18" s="323"/>
      <c r="V18" s="149"/>
    </row>
    <row r="19" spans="1:22" ht="18" customHeight="1">
      <c r="A19" s="614" t="str">
        <f>'S.AFRICA via SIN'!A27</f>
        <v>BLANK SAILING</v>
      </c>
      <c r="B19" s="603">
        <f>'S.AFRICA via SIN'!B27</f>
        <v>0</v>
      </c>
      <c r="C19" s="519">
        <f>C16+7</f>
        <v>44337</v>
      </c>
      <c r="D19" s="521" t="s">
        <v>31</v>
      </c>
      <c r="E19" s="518" t="s">
        <v>42</v>
      </c>
      <c r="F19" s="610">
        <f>C19+2</f>
        <v>44339</v>
      </c>
      <c r="G19" s="500"/>
      <c r="H19" s="501"/>
      <c r="I19" s="441"/>
      <c r="J19" s="442"/>
      <c r="K19" s="443"/>
      <c r="L19" s="442"/>
      <c r="M19" s="443"/>
      <c r="N19" s="442"/>
      <c r="O19" s="444"/>
      <c r="P19" s="444"/>
      <c r="Q19" s="445"/>
      <c r="R19" s="444"/>
      <c r="S19" s="443"/>
      <c r="T19" s="446"/>
      <c r="U19" s="324"/>
      <c r="V19" s="149"/>
    </row>
    <row r="20" spans="1:22" ht="18" customHeight="1">
      <c r="A20" s="495" t="str">
        <f>'S.AFRICA via SIN'!A28</f>
        <v>SANTA LOUKIA</v>
      </c>
      <c r="B20" s="612" t="str">
        <f>'S.AFRICA via SIN'!B28</f>
        <v>158S</v>
      </c>
      <c r="C20" s="584" t="s">
        <v>31</v>
      </c>
      <c r="D20" s="585">
        <f>D17+7</f>
        <v>44339</v>
      </c>
      <c r="E20" s="606" t="s">
        <v>79</v>
      </c>
      <c r="F20" s="586">
        <f>D20+2</f>
        <v>44341</v>
      </c>
      <c r="G20" s="597" t="s">
        <v>280</v>
      </c>
      <c r="H20" s="502" t="s">
        <v>281</v>
      </c>
      <c r="I20" s="438">
        <v>44342</v>
      </c>
      <c r="J20" s="439">
        <f>I20+23</f>
        <v>44365</v>
      </c>
      <c r="K20" s="438" t="s">
        <v>31</v>
      </c>
      <c r="L20" s="439">
        <f>I20+24</f>
        <v>44366</v>
      </c>
      <c r="M20" s="440">
        <f>I20+26</f>
        <v>44368</v>
      </c>
      <c r="N20" s="439">
        <f>I20+27</f>
        <v>44369</v>
      </c>
      <c r="O20" s="430">
        <f>I20+30</f>
        <v>44372</v>
      </c>
      <c r="P20" s="430">
        <f>I20+32</f>
        <v>44374</v>
      </c>
      <c r="Q20" s="415">
        <f>I20+36</f>
        <v>44378</v>
      </c>
      <c r="R20" s="429" t="s">
        <v>31</v>
      </c>
      <c r="S20" s="438" t="s">
        <v>31</v>
      </c>
      <c r="T20" s="438" t="s">
        <v>31</v>
      </c>
      <c r="U20" s="322"/>
    </row>
    <row r="21" spans="1:22" s="168" customFormat="1" ht="18" customHeight="1">
      <c r="A21" s="326" t="str">
        <f>'S.AFRICA via SIN'!A29</f>
        <v xml:space="preserve"> LADY OF LUCK</v>
      </c>
      <c r="B21" s="457" t="str">
        <f>'S.AFRICA via SIN'!B29</f>
        <v>155S</v>
      </c>
      <c r="C21" s="493" t="s">
        <v>31</v>
      </c>
      <c r="D21" s="494">
        <f>D18+7</f>
        <v>44340</v>
      </c>
      <c r="E21" s="608" t="s">
        <v>41</v>
      </c>
      <c r="F21" s="613">
        <f>D21+2</f>
        <v>44342</v>
      </c>
      <c r="G21" s="649" t="s">
        <v>144</v>
      </c>
      <c r="H21" s="674" t="s">
        <v>288</v>
      </c>
      <c r="I21" s="419">
        <f>I18+7</f>
        <v>44347</v>
      </c>
      <c r="J21" s="420" t="s">
        <v>31</v>
      </c>
      <c r="K21" s="419">
        <f>I21+24</f>
        <v>44371</v>
      </c>
      <c r="L21" s="421">
        <f>I21+26</f>
        <v>44373</v>
      </c>
      <c r="M21" s="419">
        <f>I21+28</f>
        <v>44375</v>
      </c>
      <c r="N21" s="421">
        <f>I21+29</f>
        <v>44376</v>
      </c>
      <c r="O21" s="422" t="s">
        <v>31</v>
      </c>
      <c r="P21" s="422" t="s">
        <v>31</v>
      </c>
      <c r="Q21" s="422" t="s">
        <v>31</v>
      </c>
      <c r="R21" s="422" t="s">
        <v>31</v>
      </c>
      <c r="S21" s="419">
        <f>I21+30</f>
        <v>44377</v>
      </c>
      <c r="T21" s="423">
        <f>I21+29</f>
        <v>44376</v>
      </c>
      <c r="U21" s="325"/>
      <c r="V21" s="148"/>
    </row>
    <row r="22" spans="1:22">
      <c r="P22" s="190"/>
    </row>
    <row r="23" spans="1:22">
      <c r="T23" s="195" t="s">
        <v>32</v>
      </c>
    </row>
    <row r="24" spans="1:22" ht="15">
      <c r="A24" s="184" t="s">
        <v>33</v>
      </c>
      <c r="B24" s="184"/>
      <c r="C24" s="191"/>
      <c r="D24" s="191"/>
      <c r="E24" s="192"/>
      <c r="F24" s="192"/>
      <c r="G24" s="193"/>
      <c r="H24" s="318"/>
      <c r="I24" s="194"/>
    </row>
    <row r="25" spans="1:22" ht="15">
      <c r="A25" s="522" t="s">
        <v>134</v>
      </c>
      <c r="B25" s="196"/>
      <c r="C25" s="208"/>
      <c r="D25" s="208"/>
      <c r="E25" s="197"/>
      <c r="F25" s="197"/>
      <c r="G25" s="96"/>
      <c r="H25" s="306"/>
      <c r="I25" s="193"/>
      <c r="T25" s="68"/>
    </row>
    <row r="26" spans="1:22" ht="15">
      <c r="A26" s="377" t="s">
        <v>80</v>
      </c>
      <c r="B26" s="196"/>
      <c r="C26" s="208"/>
      <c r="D26" s="208"/>
      <c r="E26" s="197"/>
      <c r="F26" s="197"/>
      <c r="G26" s="96"/>
      <c r="H26" s="306"/>
      <c r="I26" s="193"/>
      <c r="T26" s="68"/>
    </row>
    <row r="27" spans="1:22" ht="15">
      <c r="A27" s="1" t="s">
        <v>81</v>
      </c>
      <c r="B27" s="198"/>
      <c r="C27" s="199"/>
      <c r="D27" s="199"/>
      <c r="E27" s="197"/>
      <c r="F27" s="197"/>
      <c r="G27" s="95"/>
      <c r="H27" s="301"/>
      <c r="I27" s="200"/>
      <c r="T27" s="68"/>
    </row>
    <row r="28" spans="1:22" ht="15">
      <c r="A28" s="185"/>
      <c r="B28" s="196"/>
      <c r="C28" s="208"/>
      <c r="D28" s="208"/>
      <c r="E28" s="197"/>
      <c r="F28" s="197"/>
      <c r="G28" s="96"/>
      <c r="H28" s="306"/>
      <c r="I28" s="193"/>
      <c r="T28" s="68"/>
    </row>
    <row r="29" spans="1:22" ht="15">
      <c r="A29" s="186" t="s">
        <v>113</v>
      </c>
      <c r="B29" s="201"/>
      <c r="C29" s="209"/>
      <c r="D29" s="209"/>
      <c r="E29" s="202"/>
      <c r="F29" s="203"/>
      <c r="G29" s="204"/>
      <c r="H29" s="319"/>
      <c r="I29" s="200"/>
      <c r="T29" s="68"/>
    </row>
    <row r="30" spans="1:22" ht="15">
      <c r="A30" s="186" t="s">
        <v>112</v>
      </c>
      <c r="B30" s="205"/>
      <c r="C30" s="206"/>
      <c r="D30" s="206"/>
      <c r="E30" s="207"/>
      <c r="F30" s="210"/>
      <c r="G30" s="95"/>
      <c r="H30" s="301"/>
      <c r="I30" s="193"/>
      <c r="T30" s="68"/>
    </row>
    <row r="31" spans="1:22">
      <c r="T31" s="68"/>
    </row>
    <row r="34" spans="1:18">
      <c r="A34" s="211" t="s">
        <v>82</v>
      </c>
      <c r="B34" s="211"/>
      <c r="C34" s="211"/>
      <c r="D34" s="211"/>
      <c r="E34" s="211"/>
      <c r="F34" s="211"/>
      <c r="G34" s="211"/>
      <c r="H34" s="320"/>
      <c r="I34" s="211"/>
      <c r="J34" s="211"/>
      <c r="K34" s="211"/>
      <c r="L34" s="211"/>
      <c r="M34" s="211"/>
      <c r="N34" s="211"/>
      <c r="O34" s="211"/>
      <c r="P34" s="211"/>
      <c r="Q34" s="211"/>
      <c r="R34" s="211"/>
    </row>
  </sheetData>
  <mergeCells count="7">
    <mergeCell ref="B1:T1"/>
    <mergeCell ref="B2:T2"/>
    <mergeCell ref="A8:B9"/>
    <mergeCell ref="C8:E8"/>
    <mergeCell ref="G8:H8"/>
    <mergeCell ref="J8:T8"/>
    <mergeCell ref="G9:H9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32"/>
  <sheetViews>
    <sheetView showGridLines="0" zoomScale="80" zoomScaleNormal="80" zoomScaleSheetLayoutView="80" workbookViewId="0">
      <selection activeCell="J22" sqref="J22"/>
    </sheetView>
  </sheetViews>
  <sheetFormatPr defaultColWidth="8" defaultRowHeight="14.25"/>
  <cols>
    <col min="1" max="1" width="22.109375" style="177" customWidth="1"/>
    <col min="2" max="2" width="14.21875" style="177" customWidth="1"/>
    <col min="3" max="3" width="12" style="171" bestFit="1" customWidth="1"/>
    <col min="4" max="4" width="8" style="171" bestFit="1" customWidth="1"/>
    <col min="5" max="5" width="6.33203125" style="171" customWidth="1"/>
    <col min="6" max="6" width="9.21875" style="171" customWidth="1"/>
    <col min="7" max="7" width="25.109375" style="173" customWidth="1"/>
    <col min="8" max="8" width="15.109375" style="177" customWidth="1"/>
    <col min="9" max="9" width="15.6640625" style="171" bestFit="1" customWidth="1"/>
    <col min="10" max="10" width="10.6640625" style="171" bestFit="1" customWidth="1"/>
    <col min="11" max="11" width="16.77734375" style="171" customWidth="1"/>
    <col min="12" max="12" width="8.21875" style="171" bestFit="1" customWidth="1"/>
    <col min="13" max="13" width="5.109375" style="171" bestFit="1" customWidth="1"/>
    <col min="14" max="14" width="5.21875" style="171" bestFit="1" customWidth="1"/>
    <col min="15" max="15" width="4.6640625" style="171" bestFit="1" customWidth="1"/>
    <col min="16" max="16384" width="8" style="171"/>
  </cols>
  <sheetData>
    <row r="1" spans="1:14" ht="18">
      <c r="B1" s="809" t="s">
        <v>0</v>
      </c>
      <c r="C1" s="809"/>
      <c r="D1" s="809"/>
      <c r="E1" s="809"/>
      <c r="F1" s="809"/>
      <c r="G1" s="809"/>
      <c r="H1" s="809"/>
      <c r="I1" s="809"/>
      <c r="J1" s="809"/>
      <c r="K1" s="809"/>
    </row>
    <row r="2" spans="1:14" ht="18">
      <c r="B2" s="810" t="s">
        <v>7</v>
      </c>
      <c r="C2" s="810"/>
      <c r="D2" s="810"/>
      <c r="E2" s="810"/>
      <c r="F2" s="810"/>
      <c r="G2" s="810"/>
      <c r="H2" s="810"/>
      <c r="I2" s="810"/>
      <c r="J2" s="810"/>
      <c r="K2" s="810"/>
    </row>
    <row r="3" spans="1:14" ht="15">
      <c r="A3" s="171"/>
      <c r="B3" s="183"/>
      <c r="C3" s="183"/>
      <c r="D3" s="183"/>
      <c r="E3" s="183"/>
      <c r="F3" s="183"/>
      <c r="G3" s="178"/>
      <c r="H3" s="350"/>
      <c r="I3" s="183"/>
      <c r="J3" s="183"/>
      <c r="K3" s="183"/>
    </row>
    <row r="4" spans="1:14" ht="15">
      <c r="A4" s="244"/>
      <c r="B4" s="189"/>
      <c r="C4" s="189"/>
      <c r="D4" s="189"/>
      <c r="E4" s="189"/>
      <c r="F4" s="189"/>
      <c r="G4" s="178"/>
      <c r="H4" s="350"/>
      <c r="I4" s="189"/>
      <c r="J4" s="189"/>
      <c r="K4" s="189"/>
    </row>
    <row r="5" spans="1:14" ht="15">
      <c r="A5" s="244"/>
      <c r="B5" s="256"/>
      <c r="C5" s="256"/>
      <c r="D5" s="256"/>
      <c r="E5" s="256"/>
      <c r="F5" s="256"/>
      <c r="G5" s="178"/>
      <c r="H5" s="350"/>
      <c r="I5" s="256"/>
      <c r="J5" s="256"/>
      <c r="K5" s="256"/>
    </row>
    <row r="6" spans="1:14" ht="15">
      <c r="A6" s="244"/>
      <c r="B6" s="189"/>
      <c r="C6" s="189"/>
      <c r="D6" s="189"/>
      <c r="E6" s="189"/>
      <c r="F6" s="189"/>
      <c r="G6" s="178"/>
      <c r="H6" s="350"/>
      <c r="I6" s="189"/>
      <c r="J6" s="189"/>
      <c r="K6" s="189"/>
    </row>
    <row r="7" spans="1:14" ht="15">
      <c r="A7" s="244" t="s">
        <v>14</v>
      </c>
      <c r="B7" s="236"/>
      <c r="C7" s="174"/>
      <c r="D7" s="174"/>
      <c r="E7" s="174"/>
      <c r="F7" s="174"/>
      <c r="G7" s="360"/>
      <c r="H7" s="236"/>
      <c r="I7" s="237"/>
      <c r="J7" s="175"/>
      <c r="K7" s="176"/>
    </row>
    <row r="8" spans="1:14" ht="15" customHeight="1">
      <c r="A8" s="791" t="s">
        <v>84</v>
      </c>
      <c r="B8" s="804"/>
      <c r="C8" s="807" t="s">
        <v>17</v>
      </c>
      <c r="D8" s="796"/>
      <c r="E8" s="797"/>
      <c r="F8" s="342" t="s">
        <v>18</v>
      </c>
      <c r="G8" s="811" t="s">
        <v>19</v>
      </c>
      <c r="H8" s="811"/>
      <c r="I8" s="489" t="s">
        <v>65</v>
      </c>
      <c r="J8" s="812" t="s">
        <v>18</v>
      </c>
      <c r="K8" s="813"/>
    </row>
    <row r="9" spans="1:14" ht="15">
      <c r="A9" s="805"/>
      <c r="B9" s="806"/>
      <c r="C9" s="343" t="s">
        <v>66</v>
      </c>
      <c r="D9" s="349" t="s">
        <v>21</v>
      </c>
      <c r="E9" s="345"/>
      <c r="F9" s="336" t="s">
        <v>67</v>
      </c>
      <c r="G9" s="814" t="s">
        <v>89</v>
      </c>
      <c r="H9" s="814"/>
      <c r="I9" s="346" t="s">
        <v>18</v>
      </c>
      <c r="J9" s="348" t="s">
        <v>101</v>
      </c>
      <c r="K9" s="416" t="s">
        <v>120</v>
      </c>
    </row>
    <row r="10" spans="1:14" ht="15">
      <c r="A10" s="614" t="str">
        <f>'S.AFRICA via SIN'!A9</f>
        <v>PRESIDIO</v>
      </c>
      <c r="B10" s="603" t="str">
        <f>'S.AFRICA via SIN'!B9</f>
        <v>050s</v>
      </c>
      <c r="C10" s="514">
        <f>'S.AFRICA via SIN'!C9</f>
        <v>44316</v>
      </c>
      <c r="D10" s="514" t="s">
        <v>31</v>
      </c>
      <c r="E10" s="604" t="s">
        <v>42</v>
      </c>
      <c r="F10" s="519">
        <f>C10+2</f>
        <v>44318</v>
      </c>
      <c r="G10" s="480" t="s">
        <v>168</v>
      </c>
      <c r="H10" s="670" t="s">
        <v>289</v>
      </c>
      <c r="I10" s="503">
        <v>44324</v>
      </c>
      <c r="J10" s="504">
        <f>I10+12</f>
        <v>44336</v>
      </c>
      <c r="K10" s="505" t="s">
        <v>31</v>
      </c>
      <c r="L10" s="395" t="s">
        <v>119</v>
      </c>
    </row>
    <row r="11" spans="1:14" ht="15">
      <c r="A11" s="495" t="str">
        <f>'S.AFRICA via SIN'!A10</f>
        <v>SANTA LOUKIA</v>
      </c>
      <c r="B11" s="496" t="str">
        <f>'S.AFRICA via SIN'!B10</f>
        <v>155S</v>
      </c>
      <c r="C11" s="605" t="s">
        <v>31</v>
      </c>
      <c r="D11" s="605">
        <f>'S.AFRICA via SIN'!D10</f>
        <v>44318</v>
      </c>
      <c r="E11" s="606" t="s">
        <v>79</v>
      </c>
      <c r="F11" s="583">
        <f>D11+2</f>
        <v>44320</v>
      </c>
      <c r="G11" s="508" t="s">
        <v>133</v>
      </c>
      <c r="H11" s="599"/>
      <c r="I11" s="509"/>
      <c r="J11" s="477" t="s">
        <v>31</v>
      </c>
      <c r="K11" s="478"/>
      <c r="L11" s="222" t="s">
        <v>125</v>
      </c>
    </row>
    <row r="12" spans="1:14" ht="15">
      <c r="A12" s="326" t="str">
        <f>'S.AFRICA via SIN'!A11</f>
        <v>CSCL LIMA</v>
      </c>
      <c r="B12" s="457" t="str">
        <f>'S.AFRICA via SIN'!B11</f>
        <v>105S</v>
      </c>
      <c r="C12" s="607" t="s">
        <v>31</v>
      </c>
      <c r="D12" s="607">
        <f>'S.AFRICA via SIN'!D11</f>
        <v>44319</v>
      </c>
      <c r="E12" s="608" t="s">
        <v>41</v>
      </c>
      <c r="F12" s="608">
        <f>D12+2</f>
        <v>44321</v>
      </c>
      <c r="G12" s="590" t="s">
        <v>133</v>
      </c>
      <c r="H12" s="591"/>
      <c r="I12" s="592">
        <v>44086</v>
      </c>
      <c r="J12" s="593">
        <f>I12+14</f>
        <v>44100</v>
      </c>
      <c r="K12" s="594" t="s">
        <v>31</v>
      </c>
      <c r="L12" s="589" t="s">
        <v>121</v>
      </c>
    </row>
    <row r="13" spans="1:14" ht="15">
      <c r="A13" s="517" t="str">
        <f>'S.AFRICA via SIN'!A15</f>
        <v>BLANK SAILING</v>
      </c>
      <c r="B13" s="603">
        <f>'S.AFRICA via SIN'!B15</f>
        <v>0</v>
      </c>
      <c r="C13" s="519">
        <f>C10+7</f>
        <v>44323</v>
      </c>
      <c r="D13" s="609"/>
      <c r="E13" s="518" t="s">
        <v>42</v>
      </c>
      <c r="F13" s="519">
        <f>C13+2</f>
        <v>44325</v>
      </c>
      <c r="G13" s="480" t="s">
        <v>169</v>
      </c>
      <c r="H13" s="481" t="s">
        <v>256</v>
      </c>
      <c r="I13" s="503">
        <f t="shared" ref="I13:I21" si="0">I10+7</f>
        <v>44331</v>
      </c>
      <c r="J13" s="504">
        <f>I13+12</f>
        <v>44343</v>
      </c>
      <c r="K13" s="505" t="s">
        <v>31</v>
      </c>
    </row>
    <row r="14" spans="1:14" ht="15">
      <c r="A14" s="495" t="str">
        <f>'S.AFRICA via SIN'!A16</f>
        <v>CAPE FAWLEY</v>
      </c>
      <c r="B14" s="496" t="str">
        <f>'S.AFRICA via SIN'!B16</f>
        <v>054S</v>
      </c>
      <c r="C14" s="605" t="s">
        <v>31</v>
      </c>
      <c r="D14" s="605">
        <f>D11+7</f>
        <v>44325</v>
      </c>
      <c r="E14" s="606" t="s">
        <v>79</v>
      </c>
      <c r="F14" s="583">
        <f>D14+2</f>
        <v>44327</v>
      </c>
      <c r="G14" s="508" t="s">
        <v>145</v>
      </c>
      <c r="H14" s="599" t="s">
        <v>272</v>
      </c>
      <c r="I14" s="509">
        <v>44334</v>
      </c>
      <c r="J14" s="477" t="s">
        <v>31</v>
      </c>
      <c r="K14" s="478">
        <f>I14+22</f>
        <v>44356</v>
      </c>
      <c r="L14" s="222"/>
    </row>
    <row r="15" spans="1:14" ht="15">
      <c r="A15" s="326" t="str">
        <f>'S.AFRICA via SIN'!A17</f>
        <v>LADY OF LUCK</v>
      </c>
      <c r="B15" s="457" t="str">
        <f>'S.AFRICA via SIN'!B17</f>
        <v>154S</v>
      </c>
      <c r="C15" s="493" t="s">
        <v>31</v>
      </c>
      <c r="D15" s="494">
        <f>D12+7</f>
        <v>44326</v>
      </c>
      <c r="E15" s="608" t="s">
        <v>41</v>
      </c>
      <c r="F15" s="608">
        <f>D15+2</f>
        <v>44328</v>
      </c>
      <c r="G15" s="590"/>
      <c r="H15" s="595"/>
      <c r="I15" s="592">
        <f t="shared" si="0"/>
        <v>44093</v>
      </c>
      <c r="J15" s="593">
        <f>I15+14</f>
        <v>44107</v>
      </c>
      <c r="K15" s="594" t="s">
        <v>31</v>
      </c>
      <c r="L15" s="589"/>
    </row>
    <row r="16" spans="1:14" ht="15">
      <c r="A16" s="517" t="str">
        <f>'S.AFRICA via SIN'!A21</f>
        <v>PRESIDIO</v>
      </c>
      <c r="B16" s="603" t="str">
        <f>'S.AFRICA via SIN'!B21</f>
        <v>051S</v>
      </c>
      <c r="C16" s="519">
        <f>C13+7</f>
        <v>44330</v>
      </c>
      <c r="D16" s="520" t="s">
        <v>31</v>
      </c>
      <c r="E16" s="518" t="s">
        <v>42</v>
      </c>
      <c r="F16" s="519">
        <f>C16+2</f>
        <v>44332</v>
      </c>
      <c r="G16" s="715" t="s">
        <v>135</v>
      </c>
      <c r="H16" s="716" t="s">
        <v>258</v>
      </c>
      <c r="I16" s="503">
        <f t="shared" si="0"/>
        <v>44338</v>
      </c>
      <c r="J16" s="504">
        <f>I16+12</f>
        <v>44350</v>
      </c>
      <c r="K16" s="505" t="s">
        <v>31</v>
      </c>
      <c r="N16" s="233"/>
    </row>
    <row r="17" spans="1:24" ht="15">
      <c r="A17" s="495" t="str">
        <f>'S.AFRICA via SIN'!A22</f>
        <v>GREEN HORIZON</v>
      </c>
      <c r="B17" s="496" t="str">
        <f>'S.AFRICA via SIN'!B22</f>
        <v>107S</v>
      </c>
      <c r="C17" s="584" t="s">
        <v>31</v>
      </c>
      <c r="D17" s="585">
        <f>D14+7</f>
        <v>44332</v>
      </c>
      <c r="E17" s="606" t="s">
        <v>79</v>
      </c>
      <c r="F17" s="583">
        <f>D17+2</f>
        <v>44334</v>
      </c>
      <c r="G17" s="475" t="s">
        <v>292</v>
      </c>
      <c r="H17" s="717" t="s">
        <v>293</v>
      </c>
      <c r="I17" s="474">
        <f t="shared" si="0"/>
        <v>44341</v>
      </c>
      <c r="J17" s="477" t="s">
        <v>31</v>
      </c>
      <c r="K17" s="478">
        <f>I17+22</f>
        <v>44363</v>
      </c>
      <c r="L17" s="222"/>
      <c r="N17" s="233"/>
    </row>
    <row r="18" spans="1:24" ht="15">
      <c r="A18" s="326" t="str">
        <f>'S.AFRICA via SIN'!A23</f>
        <v>CSCL LIMA</v>
      </c>
      <c r="B18" s="457" t="str">
        <f>'S.AFRICA via SIN'!B23</f>
        <v>106S</v>
      </c>
      <c r="C18" s="493" t="s">
        <v>31</v>
      </c>
      <c r="D18" s="494">
        <f>D15+7</f>
        <v>44333</v>
      </c>
      <c r="E18" s="608" t="s">
        <v>41</v>
      </c>
      <c r="F18" s="608">
        <f>D18+2</f>
        <v>44335</v>
      </c>
      <c r="G18" s="718" t="s">
        <v>294</v>
      </c>
      <c r="H18" s="719" t="s">
        <v>272</v>
      </c>
      <c r="I18" s="474">
        <v>44341</v>
      </c>
      <c r="J18" s="593">
        <f>I18+14</f>
        <v>44355</v>
      </c>
      <c r="K18" s="478">
        <f>I18+22</f>
        <v>44363</v>
      </c>
      <c r="L18" s="589"/>
      <c r="N18" s="233"/>
    </row>
    <row r="19" spans="1:24" ht="15">
      <c r="A19" s="614" t="str">
        <f>'S.AFRICA via SIN'!A27</f>
        <v>BLANK SAILING</v>
      </c>
      <c r="B19" s="603">
        <f>'S.AFRICA via SIN'!B27</f>
        <v>0</v>
      </c>
      <c r="C19" s="519">
        <f>C16+7</f>
        <v>44337</v>
      </c>
      <c r="D19" s="521" t="s">
        <v>31</v>
      </c>
      <c r="E19" s="518" t="s">
        <v>42</v>
      </c>
      <c r="F19" s="610">
        <f>C19+2</f>
        <v>44339</v>
      </c>
      <c r="G19" s="611" t="s">
        <v>290</v>
      </c>
      <c r="H19" s="669" t="s">
        <v>291</v>
      </c>
      <c r="I19" s="503">
        <f t="shared" si="0"/>
        <v>44345</v>
      </c>
      <c r="J19" s="504">
        <f>I19+12</f>
        <v>44357</v>
      </c>
      <c r="K19" s="505" t="s">
        <v>31</v>
      </c>
    </row>
    <row r="20" spans="1:24" ht="15">
      <c r="A20" s="495" t="str">
        <f>'S.AFRICA via SIN'!A28</f>
        <v>SANTA LOUKIA</v>
      </c>
      <c r="B20" s="612" t="str">
        <f>'S.AFRICA via SIN'!B28</f>
        <v>158S</v>
      </c>
      <c r="C20" s="584" t="s">
        <v>31</v>
      </c>
      <c r="D20" s="585">
        <f>D17+7</f>
        <v>44339</v>
      </c>
      <c r="E20" s="606" t="s">
        <v>79</v>
      </c>
      <c r="F20" s="586">
        <f>D20+2</f>
        <v>44341</v>
      </c>
      <c r="G20" s="475" t="s">
        <v>170</v>
      </c>
      <c r="H20" s="476" t="s">
        <v>295</v>
      </c>
      <c r="I20" s="509">
        <f>I17+7</f>
        <v>44348</v>
      </c>
      <c r="J20" s="477" t="s">
        <v>31</v>
      </c>
      <c r="K20" s="478">
        <f>I20+22</f>
        <v>44370</v>
      </c>
      <c r="L20" s="222"/>
    </row>
    <row r="21" spans="1:24" ht="15">
      <c r="A21" s="326" t="str">
        <f>'S.AFRICA via SIN'!A29</f>
        <v xml:space="preserve"> LADY OF LUCK</v>
      </c>
      <c r="B21" s="457" t="str">
        <f>'S.AFRICA via SIN'!B29</f>
        <v>155S</v>
      </c>
      <c r="C21" s="493" t="s">
        <v>31</v>
      </c>
      <c r="D21" s="494">
        <f>D18+7</f>
        <v>44340</v>
      </c>
      <c r="E21" s="608" t="s">
        <v>41</v>
      </c>
      <c r="F21" s="613">
        <f>D21+2</f>
        <v>44342</v>
      </c>
      <c r="G21" s="596"/>
      <c r="H21" s="595"/>
      <c r="I21" s="592">
        <f t="shared" si="0"/>
        <v>44348</v>
      </c>
      <c r="J21" s="593">
        <f>I21+14</f>
        <v>44362</v>
      </c>
      <c r="K21" s="594" t="s">
        <v>31</v>
      </c>
      <c r="L21" s="589"/>
    </row>
    <row r="22" spans="1:24">
      <c r="A22" s="234"/>
      <c r="B22" s="234"/>
      <c r="C22" s="217"/>
      <c r="D22" s="217"/>
      <c r="E22" s="217"/>
      <c r="F22" s="217"/>
      <c r="G22" s="396"/>
      <c r="H22" s="234"/>
      <c r="I22" s="192"/>
      <c r="J22" s="190"/>
      <c r="M22" s="235"/>
    </row>
    <row r="23" spans="1:24">
      <c r="A23" s="234"/>
      <c r="B23" s="234"/>
      <c r="C23" s="217"/>
      <c r="D23" s="217"/>
      <c r="E23" s="217"/>
      <c r="F23" s="217"/>
      <c r="G23" s="396"/>
      <c r="H23" s="234"/>
      <c r="I23" s="192"/>
      <c r="J23" s="190"/>
      <c r="K23" s="195" t="s">
        <v>32</v>
      </c>
      <c r="M23" s="235"/>
    </row>
    <row r="24" spans="1:24" ht="15">
      <c r="A24" s="184" t="s">
        <v>33</v>
      </c>
      <c r="B24" s="184"/>
      <c r="C24" s="191"/>
      <c r="D24" s="191"/>
      <c r="E24" s="192"/>
      <c r="F24" s="192"/>
      <c r="G24" s="397"/>
      <c r="H24" s="351"/>
      <c r="I24" s="194"/>
      <c r="J24" s="194"/>
      <c r="L24" s="217"/>
      <c r="M24" s="217"/>
    </row>
    <row r="25" spans="1:24" ht="15">
      <c r="A25" s="522" t="s">
        <v>134</v>
      </c>
      <c r="B25" s="230"/>
      <c r="C25" s="231"/>
      <c r="D25" s="231"/>
      <c r="E25" s="231"/>
      <c r="F25" s="231"/>
      <c r="G25" s="397"/>
      <c r="H25" s="351"/>
      <c r="I25" s="194"/>
      <c r="J25" s="194"/>
      <c r="M25" s="173"/>
      <c r="N25" s="173"/>
      <c r="O25" s="173"/>
    </row>
    <row r="26" spans="1:24" s="144" customFormat="1" ht="15">
      <c r="A26" s="377" t="s">
        <v>80</v>
      </c>
      <c r="B26" s="219"/>
      <c r="C26" s="208"/>
      <c r="D26" s="208"/>
      <c r="E26" s="197"/>
      <c r="F26" s="197"/>
      <c r="G26" s="232"/>
      <c r="H26" s="352"/>
      <c r="I26" s="193"/>
      <c r="R26" s="171"/>
      <c r="S26" s="171"/>
      <c r="T26" s="171"/>
      <c r="U26" s="171"/>
      <c r="V26" s="171"/>
      <c r="W26" s="171"/>
      <c r="X26" s="171"/>
    </row>
    <row r="27" spans="1:24" s="144" customFormat="1" ht="15">
      <c r="A27" s="1" t="s">
        <v>81</v>
      </c>
      <c r="B27" s="219"/>
      <c r="C27" s="208"/>
      <c r="D27" s="208"/>
      <c r="E27" s="197"/>
      <c r="F27" s="197"/>
      <c r="G27" s="232"/>
      <c r="H27" s="352"/>
      <c r="I27" s="193"/>
      <c r="R27" s="171"/>
      <c r="S27" s="171"/>
      <c r="T27" s="171"/>
      <c r="U27" s="171"/>
      <c r="V27" s="171"/>
      <c r="W27" s="171"/>
      <c r="X27" s="171"/>
    </row>
    <row r="28" spans="1:24" ht="15">
      <c r="A28" s="185"/>
      <c r="B28" s="196"/>
      <c r="C28" s="208"/>
      <c r="D28" s="208"/>
      <c r="E28" s="197"/>
      <c r="F28" s="197"/>
      <c r="G28" s="96"/>
      <c r="H28" s="353"/>
      <c r="I28" s="193"/>
      <c r="J28" s="193"/>
      <c r="L28" s="217"/>
      <c r="M28" s="217"/>
    </row>
    <row r="29" spans="1:24" ht="15">
      <c r="A29" s="186" t="s">
        <v>113</v>
      </c>
      <c r="B29" s="201"/>
      <c r="C29" s="209"/>
      <c r="D29" s="209"/>
      <c r="E29" s="202"/>
      <c r="F29" s="203"/>
      <c r="G29" s="204"/>
      <c r="H29" s="354"/>
      <c r="I29" s="200"/>
      <c r="J29" s="200"/>
      <c r="L29" s="217"/>
      <c r="M29" s="217"/>
    </row>
    <row r="30" spans="1:24" ht="15">
      <c r="A30" s="186" t="s">
        <v>112</v>
      </c>
      <c r="B30" s="205"/>
      <c r="C30" s="206"/>
      <c r="D30" s="206"/>
      <c r="E30" s="207"/>
      <c r="F30" s="210"/>
      <c r="G30" s="95"/>
      <c r="H30" s="298"/>
      <c r="I30" s="193"/>
      <c r="J30" s="193"/>
      <c r="L30" s="217"/>
      <c r="M30" s="217"/>
    </row>
    <row r="31" spans="1:24">
      <c r="A31" s="234"/>
      <c r="B31" s="234"/>
      <c r="C31" s="217"/>
      <c r="D31" s="217"/>
      <c r="E31" s="217"/>
      <c r="F31" s="217"/>
      <c r="G31" s="396"/>
      <c r="H31" s="234"/>
      <c r="I31" s="217"/>
      <c r="J31" s="217"/>
      <c r="K31" s="217"/>
      <c r="L31" s="217"/>
      <c r="M31" s="217"/>
    </row>
    <row r="32" spans="1:24">
      <c r="A32" s="234"/>
      <c r="B32" s="234"/>
      <c r="C32" s="217"/>
      <c r="D32" s="217"/>
      <c r="E32" s="217"/>
      <c r="F32" s="217"/>
      <c r="G32" s="396"/>
      <c r="H32" s="234"/>
      <c r="I32" s="217"/>
      <c r="J32" s="217"/>
      <c r="K32" s="217"/>
      <c r="L32" s="217"/>
      <c r="M32" s="217"/>
    </row>
  </sheetData>
  <mergeCells count="7">
    <mergeCell ref="B1:K1"/>
    <mergeCell ref="B2:K2"/>
    <mergeCell ref="A8:B9"/>
    <mergeCell ref="C8:E8"/>
    <mergeCell ref="G8:H8"/>
    <mergeCell ref="J8:K8"/>
    <mergeCell ref="G9:H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  <vt:lpstr>WEST AFRICA via PKL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vthang@coscon.com</dc:creator>
  <cp:keywords/>
  <dc:description/>
  <cp:lastModifiedBy>Nguyen Thi Anh Vuong (VN)</cp:lastModifiedBy>
  <cp:revision/>
  <dcterms:created xsi:type="dcterms:W3CDTF">1999-08-17T08:14:37Z</dcterms:created>
  <dcterms:modified xsi:type="dcterms:W3CDTF">2021-04-29T03:36:35Z</dcterms:modified>
  <cp:category/>
  <cp:contentStatus/>
</cp:coreProperties>
</file>